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tabRatio="973" firstSheet="1" activeTab="2"/>
  </bookViews>
  <sheets>
    <sheet name="表1 “十二五”水利发展主要指标完成情况" sheetId="1" r:id="rId1"/>
    <sheet name="表2 “十二五”重点水利项目及投资完成情况表" sheetId="2" r:id="rId2"/>
    <sheet name="十三五重点项目" sheetId="3" r:id="rId3"/>
    <sheet name="表3 “十三五”规划指标体系情况补充表" sheetId="4" r:id="rId4"/>
    <sheet name="Sheet3" sheetId="5" r:id="rId5"/>
  </sheets>
  <externalReferences>
    <externalReference r:id="rId8"/>
  </externalReferences>
  <definedNames>
    <definedName name="_xlnm.Print_Area" localSheetId="2">'十三五重点项目'!$A$2:$O$169</definedName>
    <definedName name="预计开工年">'[1]菜单选项'!$B$1:$B$5</definedName>
  </definedNames>
  <calcPr fullCalcOnLoad="1"/>
</workbook>
</file>

<file path=xl/sharedStrings.xml><?xml version="1.0" encoding="utf-8"?>
<sst xmlns="http://schemas.openxmlformats.org/spreadsheetml/2006/main" count="1353" uniqueCount="701">
  <si>
    <t>附表1：</t>
  </si>
  <si>
    <t>“十二五”水利发展主要指标完成情况</t>
  </si>
  <si>
    <t>序号</t>
  </si>
  <si>
    <t>指标</t>
  </si>
  <si>
    <t>规划值</t>
  </si>
  <si>
    <r>
      <t>截至</t>
    </r>
    <r>
      <rPr>
        <sz val="10.5"/>
        <color indexed="8"/>
        <rFont val="Times New Roman"/>
        <family val="1"/>
      </rPr>
      <t xml:space="preserve"> 2014</t>
    </r>
    <r>
      <rPr>
        <sz val="10.5"/>
        <color indexed="8"/>
        <rFont val="宋体"/>
        <family val="0"/>
      </rPr>
      <t>年底</t>
    </r>
  </si>
  <si>
    <r>
      <t>完成</t>
    </r>
    <r>
      <rPr>
        <sz val="10.5"/>
        <color indexed="8"/>
        <rFont val="宋体"/>
        <family val="0"/>
      </rPr>
      <t>比例</t>
    </r>
  </si>
  <si>
    <r>
      <rPr>
        <sz val="11"/>
        <color indexed="8"/>
        <rFont val="宋体"/>
        <family val="0"/>
      </rPr>
      <t>预计                     “</t>
    </r>
    <r>
      <rPr>
        <sz val="11"/>
        <color indexed="8"/>
        <rFont val="宋体"/>
        <family val="0"/>
      </rPr>
      <t>十二五</t>
    </r>
    <r>
      <rPr>
        <sz val="11"/>
        <color indexed="8"/>
        <rFont val="宋体"/>
        <family val="0"/>
      </rPr>
      <t>”</t>
    </r>
    <r>
      <rPr>
        <sz val="11"/>
        <color indexed="8"/>
        <rFont val="宋体"/>
        <family val="0"/>
      </rPr>
      <t>末</t>
    </r>
  </si>
  <si>
    <t>备注</t>
  </si>
  <si>
    <t>解决农村人饮安全人口（万人）</t>
  </si>
  <si>
    <r>
      <t>洪涝灾害年均损失率（</t>
    </r>
    <r>
      <rPr>
        <sz val="10.5"/>
        <color indexed="8"/>
        <rFont val="Times New Roman"/>
        <family val="1"/>
      </rPr>
      <t>%</t>
    </r>
    <r>
      <rPr>
        <sz val="10.5"/>
        <color indexed="8"/>
        <rFont val="宋体"/>
        <family val="0"/>
      </rPr>
      <t>）</t>
    </r>
  </si>
  <si>
    <r>
      <t>干旱灾害年均损失率（</t>
    </r>
    <r>
      <rPr>
        <sz val="10.5"/>
        <color indexed="8"/>
        <rFont val="Times New Roman"/>
        <family val="1"/>
      </rPr>
      <t>%</t>
    </r>
    <r>
      <rPr>
        <sz val="10.5"/>
        <color indexed="8"/>
        <rFont val="宋体"/>
        <family val="0"/>
      </rPr>
      <t>）</t>
    </r>
  </si>
  <si>
    <r>
      <t>新增供水能力（万</t>
    </r>
    <r>
      <rPr>
        <sz val="10.5"/>
        <color indexed="8"/>
        <rFont val="Times New Roman"/>
        <family val="1"/>
      </rPr>
      <t>m</t>
    </r>
    <r>
      <rPr>
        <vertAlign val="superscript"/>
        <sz val="10.5"/>
        <color indexed="8"/>
        <rFont val="Times New Roman"/>
        <family val="1"/>
      </rPr>
      <t>3</t>
    </r>
    <r>
      <rPr>
        <sz val="10.5"/>
        <color indexed="8"/>
        <rFont val="宋体"/>
        <family val="0"/>
      </rPr>
      <t>）</t>
    </r>
  </si>
  <si>
    <r>
      <t>其中：新增城市供水能力（万</t>
    </r>
    <r>
      <rPr>
        <sz val="10.5"/>
        <color indexed="8"/>
        <rFont val="Times New Roman"/>
        <family val="1"/>
      </rPr>
      <t>m</t>
    </r>
    <r>
      <rPr>
        <vertAlign val="superscript"/>
        <sz val="10.5"/>
        <color indexed="8"/>
        <rFont val="Times New Roman"/>
        <family val="1"/>
      </rPr>
      <t>3</t>
    </r>
    <r>
      <rPr>
        <sz val="10.5"/>
        <color indexed="8"/>
        <rFont val="宋体"/>
        <family val="0"/>
      </rPr>
      <t>）</t>
    </r>
  </si>
  <si>
    <t>新增农田有效灌溉面积（万亩）</t>
  </si>
  <si>
    <t>新增高效节水灌溉面积（万亩）</t>
  </si>
  <si>
    <t>农田灌溉水有效利用系数</t>
  </si>
  <si>
    <r>
      <t>万元工业增加值用水量（</t>
    </r>
    <r>
      <rPr>
        <sz val="10.5"/>
        <color indexed="8"/>
        <rFont val="Times New Roman"/>
        <family val="1"/>
      </rPr>
      <t>m</t>
    </r>
    <r>
      <rPr>
        <vertAlign val="superscript"/>
        <sz val="10.5"/>
        <color indexed="8"/>
        <rFont val="Times New Roman"/>
        <family val="1"/>
      </rPr>
      <t>3</t>
    </r>
    <r>
      <rPr>
        <sz val="10.5"/>
        <color indexed="8"/>
        <rFont val="宋体"/>
        <family val="0"/>
      </rPr>
      <t>）</t>
    </r>
  </si>
  <si>
    <r>
      <t>万元</t>
    </r>
    <r>
      <rPr>
        <sz val="10.5"/>
        <color indexed="8"/>
        <rFont val="Times New Roman"/>
        <family val="1"/>
      </rPr>
      <t>GDP</t>
    </r>
    <r>
      <rPr>
        <sz val="10.5"/>
        <color indexed="8"/>
        <rFont val="宋体"/>
        <family val="0"/>
      </rPr>
      <t>用水量（</t>
    </r>
    <r>
      <rPr>
        <sz val="10.5"/>
        <color indexed="8"/>
        <rFont val="Times New Roman"/>
        <family val="1"/>
      </rPr>
      <t>m</t>
    </r>
    <r>
      <rPr>
        <vertAlign val="superscript"/>
        <sz val="10.5"/>
        <color indexed="8"/>
        <rFont val="Times New Roman"/>
        <family val="1"/>
      </rPr>
      <t>3</t>
    </r>
    <r>
      <rPr>
        <sz val="10.5"/>
        <color indexed="8"/>
        <rFont val="宋体"/>
        <family val="0"/>
      </rPr>
      <t>）</t>
    </r>
  </si>
  <si>
    <r>
      <t>新增水土流失综合治理面积（万</t>
    </r>
    <r>
      <rPr>
        <sz val="10.5"/>
        <color indexed="8"/>
        <rFont val="Times New Roman"/>
        <family val="1"/>
      </rPr>
      <t>km</t>
    </r>
    <r>
      <rPr>
        <vertAlign val="superscript"/>
        <sz val="10.5"/>
        <color indexed="8"/>
        <rFont val="Times New Roman"/>
        <family val="1"/>
      </rPr>
      <t>2</t>
    </r>
    <r>
      <rPr>
        <sz val="10.5"/>
        <color indexed="8"/>
        <rFont val="宋体"/>
        <family val="0"/>
      </rPr>
      <t>）</t>
    </r>
  </si>
  <si>
    <r>
      <t>新增农村水电装机容量（万</t>
    </r>
    <r>
      <rPr>
        <sz val="10.5"/>
        <color indexed="8"/>
        <rFont val="Times New Roman"/>
        <family val="1"/>
      </rPr>
      <t>kw</t>
    </r>
    <r>
      <rPr>
        <sz val="10.5"/>
        <color indexed="8"/>
        <rFont val="宋体"/>
        <family val="0"/>
      </rPr>
      <t>）</t>
    </r>
  </si>
  <si>
    <r>
      <t>重要江河湖泊水功能区主要水质指标达标率（</t>
    </r>
    <r>
      <rPr>
        <sz val="10.5"/>
        <color indexed="8"/>
        <rFont val="Times New Roman"/>
        <family val="1"/>
      </rPr>
      <t>%</t>
    </r>
    <r>
      <rPr>
        <sz val="10.5"/>
        <color indexed="8"/>
        <rFont val="宋体"/>
        <family val="0"/>
      </rPr>
      <t>）</t>
    </r>
  </si>
  <si>
    <t>附表2：</t>
  </si>
  <si>
    <t>抚顺市水利发展“十二五”规划重点水利项目及投资完成情况表</t>
  </si>
  <si>
    <t>项目名称</t>
  </si>
  <si>
    <t>涉及
县区</t>
  </si>
  <si>
    <t>建设内容</t>
  </si>
  <si>
    <t>建设年限</t>
  </si>
  <si>
    <t>总投资</t>
  </si>
  <si>
    <r>
      <t>至</t>
    </r>
    <r>
      <rPr>
        <sz val="12"/>
        <color indexed="8"/>
        <rFont val="宋体"/>
        <family val="0"/>
      </rPr>
      <t>2014</t>
    </r>
    <r>
      <rPr>
        <sz val="12"/>
        <color indexed="8"/>
        <rFont val="宋体"/>
        <family val="0"/>
      </rPr>
      <t>年底已完成投资</t>
    </r>
  </si>
  <si>
    <t>预计“十二五”末完成投资</t>
  </si>
  <si>
    <r>
      <t>2015</t>
    </r>
    <r>
      <rPr>
        <sz val="12"/>
        <color indexed="8"/>
        <rFont val="宋体"/>
        <family val="0"/>
      </rPr>
      <t>年以后投资</t>
    </r>
  </si>
  <si>
    <t>工程效益</t>
  </si>
  <si>
    <t>合计</t>
  </si>
  <si>
    <t>中央资金</t>
  </si>
  <si>
    <t>省级资金</t>
  </si>
  <si>
    <t>市县自筹</t>
  </si>
  <si>
    <t>贷款</t>
  </si>
  <si>
    <t>抚顺市合计</t>
  </si>
  <si>
    <t>一</t>
  </si>
  <si>
    <t>防洪减灾工程</t>
  </si>
  <si>
    <t>（一）</t>
  </si>
  <si>
    <t>大江大河大湖治理（单列项目）</t>
  </si>
  <si>
    <t>1</t>
  </si>
  <si>
    <t>大江大河干流重点河段防洪工程建设</t>
  </si>
  <si>
    <t>治理河道11.75公里，新建堤防43公里，生物防护11.18公里，穿堤管涵11处；桥6座（大桥1座，漫水桥5座），河道清理10.4公里；</t>
  </si>
  <si>
    <t>（1）</t>
  </si>
  <si>
    <t>浑河（清原县城段）应急防洪治理工程</t>
  </si>
  <si>
    <t>清原县</t>
  </si>
  <si>
    <t>治理河道10.065公里</t>
  </si>
  <si>
    <t>2014-2015</t>
  </si>
  <si>
    <t>保护人口100944万人</t>
  </si>
  <si>
    <t>（2）</t>
  </si>
  <si>
    <t>浑河（清原县农村段）应急防洪治理工程</t>
  </si>
  <si>
    <t>新建提防15公里，工程防护4.6公里</t>
  </si>
  <si>
    <t>2013-2015</t>
  </si>
  <si>
    <t>保护人口32200人，保护耕地8.05万亩</t>
  </si>
  <si>
    <t>（3）</t>
  </si>
  <si>
    <t>浑河南支苏子河（新宾县段）河道治理工程</t>
  </si>
  <si>
    <t>新宾县</t>
  </si>
  <si>
    <t>新建堤防工程15.8公里；护岸工程13公里；穿堤管涵11处；桥6座（大桥1座，漫水桥5座）；河道清理10.4公里；
生物护岸工程9.3公里。</t>
  </si>
  <si>
    <t>8383.07</t>
  </si>
  <si>
    <t>工程建成后，对新宾镇、永陵镇、木奇镇、上夹河镇沿苏子河段形成防护，保护城镇和耕地。</t>
  </si>
  <si>
    <t>（4）</t>
  </si>
  <si>
    <t>浑河（南杂木段）应急防洪治理工程</t>
  </si>
  <si>
    <t>新建提防1.667公里，治理河道1.645km</t>
  </si>
  <si>
    <t>工程建成后，对南杂木镇沿浑河段形成防护，保护城镇。</t>
  </si>
  <si>
    <t>防洪减灾</t>
  </si>
  <si>
    <t>（5）</t>
  </si>
  <si>
    <t>大江大河治理工程</t>
  </si>
  <si>
    <t>抚顺县</t>
  </si>
  <si>
    <t>新建堤防格宾石笼0.72公里，生物防护4公里</t>
  </si>
  <si>
    <t>2013-2014</t>
  </si>
  <si>
    <t>（6）</t>
  </si>
  <si>
    <t>浑河北堤鲍家河口至甲邦通道段堤防工程</t>
  </si>
  <si>
    <t>顺城区、东洲区</t>
  </si>
  <si>
    <t>新建堤防1.865公里</t>
  </si>
  <si>
    <t>2011-2015</t>
  </si>
  <si>
    <t>（7）</t>
  </si>
  <si>
    <t>东洲河口至章党大桥南堤工程</t>
  </si>
  <si>
    <t>东洲区</t>
  </si>
  <si>
    <t>新建堤防1.78公里</t>
  </si>
  <si>
    <t>（8）</t>
  </si>
  <si>
    <t>东洲河东洲桥上游段防洪工程</t>
  </si>
  <si>
    <t>新建堤防0.65公里</t>
  </si>
  <si>
    <t>（9）</t>
  </si>
  <si>
    <t>绿水工程浑河支流河(抚西河)</t>
  </si>
  <si>
    <t>顺城区</t>
  </si>
  <si>
    <t>新建堤防0.52公里，生物防护0.32公里</t>
  </si>
  <si>
    <t>（10）</t>
  </si>
  <si>
    <t>绿水工程鲍家河河道整治工程</t>
  </si>
  <si>
    <t>新建堤防0.89公里，生物防护0.78公里</t>
  </si>
  <si>
    <t>（11）</t>
  </si>
  <si>
    <t>抚顺市台沟湿地基础设施工程</t>
  </si>
  <si>
    <t>治理河道1.69公里</t>
  </si>
  <si>
    <t>（12）</t>
  </si>
  <si>
    <t>绿水工程詹家河河道整治工程</t>
  </si>
  <si>
    <t>新建堤防0.85公里，生物防护0.75公里</t>
  </si>
  <si>
    <t>（13）</t>
  </si>
  <si>
    <t>绿水工程葛布西、东河河道整治工程</t>
  </si>
  <si>
    <t>新建堤防0.43公里，生物防护0.15公里</t>
  </si>
  <si>
    <t>（14）</t>
  </si>
  <si>
    <t>绿水工程东洲河河道整治工程</t>
  </si>
  <si>
    <t>新建堤防0.56公里，生物防护0.12公里</t>
  </si>
  <si>
    <t>（15）</t>
  </si>
  <si>
    <t>绿水工程新泰河</t>
  </si>
  <si>
    <t>新建堤防0.58公里，生物防护0.23公里</t>
  </si>
  <si>
    <t>2</t>
  </si>
  <si>
    <t>控制性枢纽工程</t>
  </si>
  <si>
    <t>3</t>
  </si>
  <si>
    <t>跨界河流整治</t>
  </si>
  <si>
    <t>（二）</t>
  </si>
  <si>
    <t>中小河流治理（以县区打捆）</t>
  </si>
  <si>
    <r>
      <t>流域面积3000km</t>
    </r>
    <r>
      <rPr>
        <vertAlign val="super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以上中小河流治理</t>
    </r>
  </si>
  <si>
    <r>
      <t>流域面积200～3000 km</t>
    </r>
    <r>
      <rPr>
        <vertAlign val="super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中小河流治理</t>
    </r>
  </si>
  <si>
    <t>治理河长134.9公里，新建护岸21.8公里，清淤10.9公里</t>
  </si>
  <si>
    <t>清原县中小河流治理</t>
  </si>
  <si>
    <t>治理河长118.76公里。</t>
  </si>
  <si>
    <t>2012-2015</t>
  </si>
  <si>
    <t>保护人口58476人，保护耕地13.27万亩</t>
  </si>
  <si>
    <t>新宾县中小河流治理</t>
  </si>
  <si>
    <t>治理河长16.141公里。其中：重建土堤2.63公里，新建砼挡土墙1.67公里，生物护脚9.91公里，老堤加固1.92公里。</t>
  </si>
  <si>
    <t>工程建成后，对新宾镇、永陵镇沿苏子河段形成防护，保护城镇和耕地。</t>
  </si>
  <si>
    <t>章党河（青石岭-下年段)治理工程</t>
  </si>
  <si>
    <t>新建护岸21.8公里，清淤10.9公里</t>
  </si>
  <si>
    <t>保护青石岭、三家子、富尔哈、下年村</t>
  </si>
  <si>
    <t>其它江河治理</t>
  </si>
  <si>
    <t>治理河长191.94公里，新建堤防9.95公里，河道清淤疏浚74.12公里，清理侵占河道岸坡废弃物348345.02吨，岸坡整治65.9公里，生态修复140.46公里。</t>
  </si>
  <si>
    <t>新宾县中小河流治理重点县综合整治项目</t>
  </si>
  <si>
    <t>治理河长156.4公里，河道清淤疏浚61.51公里，清理侵占河道岸坡废弃物348345.02吨，岸坡整治65.9公里，生态修复140.46公里。</t>
  </si>
  <si>
    <t>工程建成后，对木奇镇、新宾镇、旺清门镇、红升乡、北四平乡、永陵镇、榆树乡、苇子峪镇、平顶山镇、大四平镇主要河段形成防护，保护城镇和耕地。</t>
  </si>
  <si>
    <t>新宾县二道子河（蔡家村至汇河口段）河道治理工程</t>
  </si>
  <si>
    <t>新建护岸工程6处，共5560米；新建生物护岸2处，共1655米；改建排水涵洞1处；河道疏浚11610米。</t>
  </si>
  <si>
    <t>工程建成后，对永陵镇、榆树乡沿二道子段形成防护，保护城镇和耕地。</t>
  </si>
  <si>
    <t>抚顺县河道治理工程</t>
  </si>
  <si>
    <t>治理河长29.98公里</t>
  </si>
  <si>
    <t>开发区拉古河倒虹吸工程</t>
  </si>
  <si>
    <t>开发区</t>
  </si>
  <si>
    <t>新建堤防8.3公里</t>
  </si>
  <si>
    <t>防洪</t>
  </si>
  <si>
    <t>新抚区中小河流</t>
  </si>
  <si>
    <t>新抚区</t>
  </si>
  <si>
    <t>河道清淤1公里、护岸1.11公里</t>
  </si>
  <si>
    <r>
      <t>保护两岸人口</t>
    </r>
    <r>
      <rPr>
        <sz val="10"/>
        <color indexed="8"/>
        <rFont val="宋体"/>
        <family val="0"/>
      </rPr>
      <t>1000</t>
    </r>
    <r>
      <rPr>
        <sz val="10"/>
        <color indexed="8"/>
        <rFont val="宋体"/>
        <family val="0"/>
      </rPr>
      <t>人、耕地</t>
    </r>
    <r>
      <rPr>
        <sz val="10"/>
        <color indexed="8"/>
        <rFont val="宋体"/>
        <family val="0"/>
      </rPr>
      <t>600</t>
    </r>
    <r>
      <rPr>
        <sz val="10"/>
        <color indexed="8"/>
        <rFont val="宋体"/>
        <family val="0"/>
      </rPr>
      <t>亩</t>
    </r>
  </si>
  <si>
    <t>（三）</t>
  </si>
  <si>
    <t>城市防洪排涝</t>
  </si>
  <si>
    <t>（四）</t>
  </si>
  <si>
    <t>山洪地质灾害防治工程</t>
  </si>
  <si>
    <t>新建提防6.93公里，疏浚河道55.4公里</t>
  </si>
  <si>
    <t>新抚区山洪地质灾害防治工程</t>
  </si>
  <si>
    <t>保护两岸行政村5个、人口7793人，耕地8055亩</t>
  </si>
  <si>
    <t>（五）</t>
  </si>
  <si>
    <t>防洪非工程措施</t>
  </si>
  <si>
    <t>防汛指挥系统及应急通信建设</t>
  </si>
  <si>
    <t>县、区级预警平台3，自动和简易雨量站353座，自动水位站21座，23个乡镇视频会议系统等</t>
  </si>
  <si>
    <t>清原县防汛指挥系统及应急通信建设</t>
  </si>
  <si>
    <t>县级预警平台，自动和简易雨量站310座，自动水位站4座，14个乡镇视频会议系统等</t>
  </si>
  <si>
    <t>2011-2014</t>
  </si>
  <si>
    <t>抚顺县防汛指挥系统及应急通信建设</t>
  </si>
  <si>
    <t>县级预警平台，自动和简易雨量站37座，自动水位站16座，8个乡镇视频会议系统等</t>
  </si>
  <si>
    <t>东洲区防汛指挥系统及应急通信建设</t>
  </si>
  <si>
    <t>区级预警平台1个，自动和简易雨量站6座，自动水位
站1座，1个区级视频会议系统等</t>
  </si>
  <si>
    <t>防汛预警</t>
  </si>
  <si>
    <t>中小水库防汛报警通信系统建设</t>
  </si>
  <si>
    <t>清原县中小水库防汛报警通信系统建设</t>
  </si>
  <si>
    <t>防汛应急无线电通信系统</t>
  </si>
  <si>
    <t>（六）</t>
  </si>
  <si>
    <t>中小型病险水库除险加固（区分中、小型，以县区打捆）</t>
  </si>
  <si>
    <t>65座水库大坝加高培厚、前坝坡块石护坡、新建排水体、坝顶增设路肩石及泥结石路面、新建溢洪道、输水洞维修.</t>
  </si>
  <si>
    <t>清原县小型水库除险加固</t>
  </si>
  <si>
    <t>对王大堡等37座水库大坝加高培厚、前坝坡块石护坡、新建排水体、坝顶增设路肩石及泥结石路面、新建溢洪道、输水洞维修.</t>
  </si>
  <si>
    <t>改善灌溉</t>
  </si>
  <si>
    <t>新宾小型水库除险加固</t>
  </si>
  <si>
    <t>对李家等10座水库大坝、溢洪道和输水洞除险加固</t>
  </si>
  <si>
    <t>防洪、灌溉、养殖效益显著</t>
  </si>
  <si>
    <t>抚顺县小型水库除险加固</t>
  </si>
  <si>
    <t>对油房等10座水库加固大坝、溢洪道和输水洞除险加固等</t>
  </si>
  <si>
    <t>4</t>
  </si>
  <si>
    <t>东洲区小型水库除险加固</t>
  </si>
  <si>
    <t>对林家沟等2座水库加固大坝、溢洪道</t>
  </si>
  <si>
    <t>灌溉200亩</t>
  </si>
  <si>
    <t>5</t>
  </si>
  <si>
    <t>开发区小型水库除险加固</t>
  </si>
  <si>
    <t>对东大等3座水库加固溢洪道、防狼墙、坝坡、排水体</t>
  </si>
  <si>
    <t>2012-2013</t>
  </si>
  <si>
    <t>6</t>
  </si>
  <si>
    <t>顺城区小型水库除险加固</t>
  </si>
  <si>
    <t>对上头等3座水库加固大坝、溢洪道输水洞等</t>
  </si>
  <si>
    <t>2011-2012</t>
  </si>
  <si>
    <t>（七）</t>
  </si>
  <si>
    <t>病险水闸除险加固工程</t>
  </si>
  <si>
    <t>对2座橡胶坝维修养护</t>
  </si>
  <si>
    <t>中寨子拦河闸</t>
  </si>
  <si>
    <t>坝长121米，坝高3米，为充气式橡胶坝</t>
  </si>
  <si>
    <t>改善灌溉面积2000亩</t>
  </si>
  <si>
    <t>前进拦河闸</t>
  </si>
  <si>
    <t>坝长149.3米，坝袋冲胀高1.5米，为充水式橡胶坝</t>
  </si>
  <si>
    <t>改善灌溉面积4000亩</t>
  </si>
  <si>
    <t>二</t>
  </si>
  <si>
    <t>水资源配置工程和城乡供水保障工程</t>
  </si>
  <si>
    <t>重点水源工程</t>
  </si>
  <si>
    <r>
      <t xml:space="preserve">  </t>
    </r>
    <r>
      <rPr>
        <sz val="10"/>
        <color indexed="8"/>
        <rFont val="宋体"/>
        <family val="0"/>
      </rPr>
      <t>中型水库（单独列项）</t>
    </r>
  </si>
  <si>
    <r>
      <t xml:space="preserve">  </t>
    </r>
    <r>
      <rPr>
        <sz val="10"/>
        <color indexed="8"/>
        <rFont val="宋体"/>
        <family val="0"/>
      </rPr>
      <t>小型水源工程（以县区打捆）</t>
    </r>
  </si>
  <si>
    <t>调水、引提水工程</t>
  </si>
  <si>
    <t>抗旱水源工程（以县区打捆）</t>
  </si>
  <si>
    <t>抗旱井36眼</t>
  </si>
  <si>
    <t>清原县抗旱井</t>
  </si>
  <si>
    <t>抗旱井33眼</t>
  </si>
  <si>
    <t>改善灌溉面积14000亩</t>
  </si>
  <si>
    <t>东洲抗旱井</t>
  </si>
  <si>
    <t>抗旱井3眼</t>
  </si>
  <si>
    <t>降低干旱
灾害损失</t>
  </si>
  <si>
    <t>农田水利</t>
  </si>
  <si>
    <t>三</t>
  </si>
  <si>
    <t>农田水利工程</t>
  </si>
  <si>
    <t>中型灌区续建配套与节水改造（单列项目）</t>
  </si>
  <si>
    <t>清河灌区</t>
  </si>
  <si>
    <t>拆除重建渠首进水闸7座，更新改造6扇闸门公里，支渠19.3公里，改造涵洞26座，修建20座矩形量水堰</t>
  </si>
  <si>
    <t>新宾县红升灌区</t>
  </si>
  <si>
    <t>新建钢筋混凝土渠道1.73公里，改建渠道1.59公里米，新建农桥3座，量水堰9座</t>
  </si>
  <si>
    <r>
      <t>恢复灌溉面积</t>
    </r>
    <r>
      <rPr>
        <sz val="10"/>
        <color indexed="8"/>
        <rFont val="宋体"/>
        <family val="0"/>
      </rPr>
      <t>2.37</t>
    </r>
    <r>
      <rPr>
        <sz val="10"/>
        <color indexed="8"/>
        <rFont val="宋体"/>
        <family val="0"/>
      </rPr>
      <t>万亩，年增供水能力</t>
    </r>
    <r>
      <rPr>
        <sz val="10"/>
        <color indexed="8"/>
        <rFont val="宋体"/>
        <family val="0"/>
      </rPr>
      <t>1082.36</t>
    </r>
    <r>
      <rPr>
        <sz val="10"/>
        <color indexed="8"/>
        <rFont val="宋体"/>
        <family val="0"/>
      </rPr>
      <t>万立方米</t>
    </r>
  </si>
  <si>
    <t>新建灌区（单列项目）</t>
  </si>
  <si>
    <t>清原县2015年小型灌区</t>
  </si>
  <si>
    <t>柴河灌区改造渠道31.177公里，东堡灌区渠系改造2.2公里，拦河闸1座，前秧灌区渠系改造7.4公里，渡槽2座，倒虹吸1座，分水闸1座，节制闸1座</t>
  </si>
  <si>
    <t>改善灌溉面积19500亩</t>
  </si>
  <si>
    <t>大中型灌排泵站更新改造工程</t>
  </si>
  <si>
    <t>节水灌溉增效示范（以县区为单位打捆）</t>
  </si>
  <si>
    <t>2012年节水增粮新建大口井302眼，修建井房20处，铺设输配水管网固定干管9.9公里，安装支管（移动）356公里。</t>
  </si>
  <si>
    <t>清原县节水增粮增粮项目</t>
  </si>
  <si>
    <t>2012年节水增粮新建大口井20眼，修建井房20处，铺设输配水管网固定干管9.9公里，安装支管（移动）140公里。</t>
  </si>
  <si>
    <t>2011-2013</t>
  </si>
  <si>
    <t>清原节水滴灌</t>
  </si>
  <si>
    <t>2012年节水滴灌新建1座方塘和9眼水源井（其中3眼深井），修建8座蓄水池和5个储水罐，地埋管理39公里，地面管5.5公里，滴灌带800公里。2013年节水滴灌新建机井178眼、改造机井7眼（新建大口井由原设计浆砌石结构变更为内径3米的混凝土预制井圈，井深根据现场地形条件及出水量而定）、水泵73台、配电工程20处、首部工程54处、地面管道长220.2公里、地埋管道长25.5公里，部分采取浅埋和集中放空井的形式；滴管带全部取消，利用固定出水栓和移动软管替代滴管带，新增灌溉面积0.74万亩、改善灌溉面积0.06万亩。</t>
  </si>
  <si>
    <t>新宾县节水增粮增粮项目</t>
  </si>
  <si>
    <r>
      <t>新建大口井</t>
    </r>
    <r>
      <rPr>
        <sz val="10"/>
        <color indexed="8"/>
        <rFont val="宋体"/>
        <family val="0"/>
      </rPr>
      <t>101</t>
    </r>
    <r>
      <rPr>
        <sz val="10"/>
        <color indexed="8"/>
        <rFont val="宋体"/>
        <family val="0"/>
      </rPr>
      <t>座，安装首部工程</t>
    </r>
    <r>
      <rPr>
        <sz val="10"/>
        <color indexed="8"/>
        <rFont val="宋体"/>
        <family val="0"/>
      </rPr>
      <t>101</t>
    </r>
    <r>
      <rPr>
        <sz val="10"/>
        <color indexed="8"/>
        <rFont val="宋体"/>
        <family val="0"/>
      </rPr>
      <t>处，地埋管线</t>
    </r>
    <r>
      <rPr>
        <sz val="10"/>
        <color indexed="8"/>
        <rFont val="宋体"/>
        <family val="0"/>
      </rPr>
      <t>24.82</t>
    </r>
    <r>
      <rPr>
        <sz val="10"/>
        <color indexed="8"/>
        <rFont val="宋体"/>
        <family val="0"/>
      </rPr>
      <t>公里，地面管线</t>
    </r>
    <r>
      <rPr>
        <sz val="10"/>
        <color indexed="8"/>
        <rFont val="宋体"/>
        <family val="0"/>
      </rPr>
      <t>115.1</t>
    </r>
    <r>
      <rPr>
        <sz val="10"/>
        <color indexed="8"/>
        <rFont val="宋体"/>
        <family val="0"/>
      </rPr>
      <t>公里</t>
    </r>
  </si>
  <si>
    <t>新增高效节水灌溉面积2.9万亩</t>
  </si>
  <si>
    <t>新宾县节水滴灌滴灌</t>
  </si>
  <si>
    <t>新建大口井181眼，安装首部工程13处，地埋管线13.5公里，地面管线15公里</t>
  </si>
  <si>
    <t>新增高效节水灌溉面积0.3万亩</t>
  </si>
  <si>
    <t>东洲区节水灌溉</t>
  </si>
  <si>
    <t>节水滴灌工程
3000亩</t>
  </si>
  <si>
    <t>增加灌溉面积</t>
  </si>
  <si>
    <t>小型农田水利工程（以县区为单位打捆）</t>
  </si>
  <si>
    <t>新建小型泵站28处，水泵设备更换7套，变频箱7台，新建消力池5座，新建前池1座，大口井维修1座，大口井重建1座，更换管路0.23公里.新建拦河闸38座，渠道防渗46.5公里,新建水源井10座，管网铺设12.6公里，水泵水处理设备1套，管理房一处</t>
  </si>
  <si>
    <t>清原县小型农田水利工程</t>
  </si>
  <si>
    <t>新建小型泵站9处，水泵设备更换8套</t>
  </si>
  <si>
    <t>新宾县小型农田水利工程</t>
  </si>
  <si>
    <t>新建小型泵站7处，水泵设备更换7套，变频箱7台，新建消力池5座，新建前池1座，大口井维修1座，大口井重建1座，更换管路0.23公里.新建拦河闸25座，渠道防渗12.2公里,新建水源井10座，管网铺设12.6公里，水泵水处理设备1套，管理房一处</t>
  </si>
  <si>
    <t>新增及改善灌溉面积1.68万亩</t>
  </si>
  <si>
    <t>抚顺县小型农田水利工程</t>
  </si>
  <si>
    <t>修建防渗渠30公里、新建拦河坝1座、维修拦河坝9座、维修改造泵站7座</t>
  </si>
  <si>
    <t>东洲区小型农田水利工程</t>
  </si>
  <si>
    <t>拦河坝9处、14处防渗渠道建设及维修、方塘4座</t>
  </si>
  <si>
    <t>改善灌溉面积</t>
  </si>
  <si>
    <t>顺城区小型农田水利工程</t>
  </si>
  <si>
    <t>塘坝3处、泵站改造5处、方塘2处、渠道衬砌12.6公里、拦河闸坝3处等</t>
  </si>
  <si>
    <t>新抚区小型农田水利工程</t>
  </si>
  <si>
    <t>蓄水方塘1座</t>
  </si>
  <si>
    <r>
      <t>新增灌溉能力</t>
    </r>
    <r>
      <rPr>
        <sz val="10"/>
        <color indexed="8"/>
        <rFont val="宋体"/>
        <family val="0"/>
      </rPr>
      <t>300</t>
    </r>
    <r>
      <rPr>
        <sz val="10"/>
        <color indexed="8"/>
        <rFont val="宋体"/>
        <family val="0"/>
      </rPr>
      <t>多亩</t>
    </r>
  </si>
  <si>
    <t>农村河塘整治与水系连通</t>
  </si>
  <si>
    <t>四</t>
  </si>
  <si>
    <t>农村饮水工程（以县为单位打捆）</t>
  </si>
  <si>
    <t>新建或改造农村饮水安全工程7154处，解决22.9万人的饮水安全问题</t>
  </si>
  <si>
    <t>清原县农村饮水工程</t>
  </si>
  <si>
    <t>新建或改造农村饮水安全工程4384处，解决8.2万人的饮水安全问题</t>
  </si>
  <si>
    <t>安全饮水</t>
  </si>
  <si>
    <t>新宾县农村饮水安全工程</t>
  </si>
  <si>
    <t>新建农村饮水安全工程308处，解决2.3万人的饮水安全问题</t>
  </si>
  <si>
    <t>抚顺县农村饮水安全工程</t>
  </si>
  <si>
    <t>新建或改造农村饮水安全工程2352处，解决4.5万人的饮水安全问题</t>
  </si>
  <si>
    <t>东洲区农村饮水工程</t>
  </si>
  <si>
    <t>新建农村饮水安全工程48处，解决2.7万人的
饮水安全问题</t>
  </si>
  <si>
    <t>农村饮水</t>
  </si>
  <si>
    <t>顺城区农村饮水安全工程</t>
  </si>
  <si>
    <t>新建农村饮水安全工程42处，解决2.6万人的饮水安全问题</t>
  </si>
  <si>
    <t>2010-2015</t>
  </si>
  <si>
    <t>望花区农村饮水安全工程</t>
  </si>
  <si>
    <t>望花区</t>
  </si>
  <si>
    <t>新建农村饮水安全工程5处，解决1.2万人的饮水安全问题</t>
  </si>
  <si>
    <t>2010-2014</t>
  </si>
  <si>
    <t>新抚区农村饮水安全工程</t>
  </si>
  <si>
    <t>新建农村饮水15处，解决1.4万人的饮水安全问题</t>
  </si>
  <si>
    <t>五</t>
  </si>
  <si>
    <t>水土保持与河湖生态修复工程</t>
  </si>
  <si>
    <t>重点地区水土流失治理（以县区打捆）</t>
  </si>
  <si>
    <t>治理33条小流域，治理面积270.78平方公里</t>
  </si>
  <si>
    <t>清原县重点地区水土流失治理</t>
  </si>
  <si>
    <t>治理33条小流域，治理面积222.78平方公里</t>
  </si>
  <si>
    <t>2011-2020</t>
  </si>
  <si>
    <t>治理面积222.78平方公里</t>
  </si>
  <si>
    <t>新宾县重点地区水土流失治理</t>
  </si>
  <si>
    <t>治理面积16.25平方公里</t>
  </si>
  <si>
    <t>工程治理水土流失、保土保水、保护农田、增加林草覆盖率、拦蓄径流、建设入库泥沙的同时，粮食、枝柴、秸秆、活立木等也都有一定的增产。</t>
  </si>
  <si>
    <t>东洲区重点地区水土流失治理</t>
  </si>
  <si>
    <t>治理面积17.6平方公里</t>
  </si>
  <si>
    <t>防止2.64万亩
水土流失</t>
  </si>
  <si>
    <t>水土保持</t>
  </si>
  <si>
    <t>抚顺县重点地区水土流失治理</t>
  </si>
  <si>
    <t>治理面积14.15平方公里</t>
  </si>
  <si>
    <t>生态脆弱河湖、湿地生态修复</t>
  </si>
  <si>
    <t>重点饮用水水源地保护（以县为单位打捆）</t>
  </si>
  <si>
    <t>地下水超采区综合治理</t>
  </si>
  <si>
    <t>水文水资源和水土保持监测设施建设</t>
  </si>
  <si>
    <t>小水电建设（单列项目）</t>
  </si>
  <si>
    <t>河道生态建设（以县为单位打捆）</t>
  </si>
  <si>
    <t>河道生态治理136.6公里</t>
  </si>
  <si>
    <t>新宾县水生态系统保护与修复工程</t>
  </si>
  <si>
    <t>河道生态治理12.1公里</t>
  </si>
  <si>
    <t>通过水生态系统保护与修复项目的实施，使我县的用水效率、污染物排放和水质指标变化显著</t>
  </si>
  <si>
    <t>水源地保护</t>
  </si>
  <si>
    <t xml:space="preserve">抚顺县社河河口生态湿地建设项目
</t>
  </si>
  <si>
    <t>河道生态治理124.5公里</t>
  </si>
  <si>
    <t>（八）</t>
  </si>
  <si>
    <t>其他</t>
  </si>
  <si>
    <t>六</t>
  </si>
  <si>
    <t>农村水电工程（以县区为单位打捆）</t>
  </si>
  <si>
    <t>胜利电站</t>
  </si>
  <si>
    <t>新建水电站，总装机容量14100KW, 设计年发电量3454万千瓦时</t>
  </si>
  <si>
    <t>2013-2016</t>
  </si>
  <si>
    <t>发电</t>
  </si>
  <si>
    <t>农村水电</t>
  </si>
  <si>
    <t>虎台电站</t>
  </si>
  <si>
    <t>完成虎台电站改造：1台达到自动化监测和监控水平、更换二电站清、更换二电站中央控制台两套，采用综合自动化系统台监控系统、更换变电所直流盘、电站励磁回路增加灭磁开关、一号电站增加继电保护、一号电站增加测温系统</t>
  </si>
  <si>
    <t>七</t>
  </si>
  <si>
    <t>水库移民(打捆)</t>
  </si>
  <si>
    <t>移民直补</t>
  </si>
  <si>
    <t>直补发放24218人</t>
  </si>
  <si>
    <t>新宾县移民直补资金</t>
  </si>
  <si>
    <t>直补发放7478人</t>
  </si>
  <si>
    <r>
      <t>直补发放7478</t>
    </r>
    <r>
      <rPr>
        <sz val="10"/>
        <color indexed="8"/>
        <rFont val="宋体"/>
        <family val="0"/>
      </rPr>
      <t>人</t>
    </r>
  </si>
  <si>
    <t>抚顺县移民直补资金</t>
  </si>
  <si>
    <t>直补发放5960人</t>
  </si>
  <si>
    <t>东洲区移民直补资金</t>
  </si>
  <si>
    <t>直补发放8620人</t>
  </si>
  <si>
    <t>顺城区移民直补资金</t>
  </si>
  <si>
    <t>直补发放2160人</t>
  </si>
  <si>
    <t>移民工程</t>
  </si>
  <si>
    <t>管网、砼巷路、治河、拦河坝、渠道、路灯、自来水、巷路、油路、村部、旱田农资、器材农资、水田农资、机耕路、农桥、橡胶坝、粮田改造、船、冷库、村路、广场挡墙、桥涵、文化室、亮化工程256处</t>
  </si>
  <si>
    <t>新宾县移民工程</t>
  </si>
  <si>
    <t>管网、砼巷路、治河、拦河坝、渠道、路灯、自来水、巷路、油路、村部、旱田农资、器材农资、水田农资、机耕路、农桥、橡胶坝、粮田改造、船、冷库、村路、广场挡墙、桥涵、文化室、亮化工程155处</t>
  </si>
  <si>
    <t>河道治理、桥涵、巷路、文化广场、美丽乡村、农资工程18处</t>
  </si>
  <si>
    <t>抚顺县移民工程</t>
  </si>
  <si>
    <t>自来水、河道等56处</t>
  </si>
  <si>
    <t>东洲区移民工程</t>
  </si>
  <si>
    <t>道路、河道治理、文化
教育卫生等基础设施工程45处</t>
  </si>
  <si>
    <t>解决水库移民
出行难，提高
水库移民文化
教育标准</t>
  </si>
  <si>
    <t>八</t>
  </si>
  <si>
    <t>行业保障</t>
  </si>
  <si>
    <t>附表4：</t>
  </si>
  <si>
    <t>抚顺市水利发展“十三五”规划重点水利项目及投资计划表</t>
  </si>
  <si>
    <t>单位：万元</t>
  </si>
  <si>
    <r>
      <t>至</t>
    </r>
    <r>
      <rPr>
        <sz val="12"/>
        <color indexed="8"/>
        <rFont val="宋体"/>
        <family val="0"/>
      </rPr>
      <t>2015</t>
    </r>
    <r>
      <rPr>
        <sz val="12"/>
        <color indexed="8"/>
        <rFont val="宋体"/>
        <family val="0"/>
      </rPr>
      <t>年底完成投资</t>
    </r>
  </si>
  <si>
    <t>“十三五”投资计划</t>
  </si>
  <si>
    <r>
      <t>2021</t>
    </r>
    <r>
      <rPr>
        <sz val="12"/>
        <color indexed="8"/>
        <rFont val="宋体"/>
        <family val="0"/>
      </rPr>
      <t>年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以后投资</t>
    </r>
  </si>
  <si>
    <t>新建堤坊28公里,河道疏浚41.5公里</t>
  </si>
  <si>
    <t>(1)</t>
  </si>
  <si>
    <t>清河治理工程</t>
  </si>
  <si>
    <t>保护人口21700人，保护耕地6.5万亩。</t>
  </si>
  <si>
    <t>综合治理河长60公里</t>
  </si>
  <si>
    <t>新宾县富尔江（北四平火石至旺清门东江沿）治理工程</t>
  </si>
  <si>
    <t>综合治理河长36公里</t>
  </si>
  <si>
    <t>有效保护北四平、旺清门、两个乡镇及村屯1.1万人、3.2万亩良田，免受洪水袭击，又能改善水源地水质，增加这两个乡镇纯天然稻米的产量。</t>
  </si>
  <si>
    <t>新宾县富尔江（旺清门镇东江沿至响水河乡芳草沟）治理工程</t>
  </si>
  <si>
    <r>
      <t>综合治理河长24</t>
    </r>
    <r>
      <rPr>
        <sz val="10"/>
        <color indexed="8"/>
        <rFont val="宋体"/>
        <family val="0"/>
      </rPr>
      <t>公里</t>
    </r>
  </si>
  <si>
    <t>有效保护北四平、旺清门、响水河三个乡镇及村屯1.08万人、3.9万亩良田，免受洪水袭击，又能改善水源地水质，增加这两个乡镇纯天然稻米的产量。</t>
  </si>
  <si>
    <t>综合治理河长143.85公里，新建提防460.2km，清淤疏浚等653.9公里，河道生物防护8公里</t>
  </si>
  <si>
    <t>新建提防438km，清淤疏浚等653.9公里</t>
  </si>
  <si>
    <t>2016-2020</t>
  </si>
  <si>
    <t>保护人口80400人，保护耕地23.37万亩。</t>
  </si>
  <si>
    <t>(2)</t>
  </si>
  <si>
    <t>新宾县刘家河（西厢桥至黄河口段）治理工程</t>
  </si>
  <si>
    <t>综合治理河长17.6km</t>
  </si>
  <si>
    <t>工程建成后，对苇子峪镇沿刘家河段形成防护，保护城镇和耕地。</t>
  </si>
  <si>
    <t>(3)</t>
  </si>
  <si>
    <t>新宾县太子河北支（櫈厂村至黄土岗子桥段）治理工程</t>
  </si>
  <si>
    <t>综合治理河长38km</t>
  </si>
  <si>
    <t>工程建成后，对平顶山镇、苇子峪镇沿太子河段形成防护，保护城镇和耕地。</t>
  </si>
  <si>
    <t>(4)</t>
  </si>
  <si>
    <t>新宾县太子河北支（黄土岗子桥至岗东桥）治理工程</t>
  </si>
  <si>
    <t>综合治理河长19.52公里</t>
  </si>
  <si>
    <t>工程建成后，有效保护苇子峪镇和下夹河镇及沿河村屯0.89万人口生命财产安全及2.76万亩的耕地。</t>
  </si>
  <si>
    <t>(5)</t>
  </si>
  <si>
    <t>新宾县巨流河（查家水库出口至五道沟拦河坝）治河工程</t>
  </si>
  <si>
    <t>综合治理长度18.75公里</t>
  </si>
  <si>
    <t>工程建成后，有效保护红庙子乡及沿河村屯的0.44万人口生命财产安全及1.14万亩的耕地。</t>
  </si>
  <si>
    <t>(6)</t>
  </si>
  <si>
    <t>新宾县巨流河（五道沟拦河坝至桦树背）治河工程</t>
  </si>
  <si>
    <t>综合治理长度20.06公里</t>
  </si>
  <si>
    <t>工程建成后，有效保护大四平镇和下夹河乡及沿河村屯的0.47万人口生命财产安全和1.17万亩的耕地。</t>
  </si>
  <si>
    <t>(7)</t>
  </si>
  <si>
    <t>新宾县双河（马架子村至汇河口）治河工程</t>
  </si>
  <si>
    <t>综合治理长度29.92公里</t>
  </si>
  <si>
    <t>(8)</t>
  </si>
  <si>
    <t>章党河辽电进厂桥至阿及大桥段河道治理工程</t>
  </si>
  <si>
    <t>新建提防5.2公里</t>
  </si>
  <si>
    <t>保护阿及村、鲁州淀粉厂</t>
  </si>
  <si>
    <t>(9)</t>
  </si>
  <si>
    <t>章党河阿及大桥至下年村段河道治理工程</t>
  </si>
  <si>
    <t>新建提防9.8公里</t>
  </si>
  <si>
    <t>保护下年村、哈达镇</t>
  </si>
  <si>
    <t>(10)</t>
  </si>
  <si>
    <t>章党河下哈达桥至河口段河道治理</t>
  </si>
  <si>
    <t>新建提防7.2公里</t>
  </si>
  <si>
    <t>保护上哈达、关门山村</t>
  </si>
  <si>
    <t>(11)</t>
  </si>
  <si>
    <t>望花区中小河流治理</t>
  </si>
  <si>
    <t>河道生物防护8公里</t>
  </si>
  <si>
    <t>保护居民1万</t>
  </si>
  <si>
    <t>综合治理河长530.49公里，新建河道堤防及防护73.53公里，生物护岸122公里、石笼护脚50、清淤疏浚60.6公里、封育围栏40公里、宣传牌20个</t>
  </si>
  <si>
    <t>清原县其他江河治理</t>
  </si>
  <si>
    <t>综合治理河长454.19公里</t>
  </si>
  <si>
    <t>保护人口53825人，保护耕地16.07万亩。</t>
  </si>
  <si>
    <t>新宾县通沟河治理工程</t>
  </si>
  <si>
    <t>综合治理长度13.75公里</t>
  </si>
  <si>
    <t>工程建成后，有效保护苇子峪镇的两个村屯的0.23万人口生命财产安全及1.055万亩耕地。</t>
  </si>
  <si>
    <t>新宾县南夹河治理工程</t>
  </si>
  <si>
    <t>综合治理长度21.6公里</t>
  </si>
  <si>
    <t>工程建成后，有效保护上夹河镇的三个村屯的0.382万人口生命财产安全及1.062万亩耕地。</t>
  </si>
  <si>
    <t>新宾县红石河治理工程</t>
  </si>
  <si>
    <t>综合治理长度12.7公里</t>
  </si>
  <si>
    <t>工程建成后，有效保护榆树乡的两个村屯的0.327万人口生命财产安全及0.38万亩耕地。</t>
  </si>
  <si>
    <t>新宾县下夹河村河治理工程</t>
  </si>
  <si>
    <t>综合治理长度8.5公里</t>
  </si>
  <si>
    <t>工程建成后，有效保护下夹河乡的两个村屯的0.52万人口生命财产安全及0.65万亩耕地。</t>
  </si>
  <si>
    <t>新宾县响水河治理工程</t>
  </si>
  <si>
    <t>综合治理长度9.65公里</t>
  </si>
  <si>
    <t>工程建成后，有效保护响水河子乡的三个村屯的0.5万人口生命财产安全及0.48万亩耕地。</t>
  </si>
  <si>
    <t>新宾县错草河治理工程</t>
  </si>
  <si>
    <t>综合治理长度10.1公里</t>
  </si>
  <si>
    <t>生物护岸110公里、石笼护脚50、清淤疏浚50公里、封育围栏40公里、宣传牌20个</t>
  </si>
  <si>
    <t>兰山河河口至关口村段河道治理工程</t>
  </si>
  <si>
    <t>新建河道堤防及防护3.1公里</t>
  </si>
  <si>
    <t>保护关口村</t>
  </si>
  <si>
    <t>塔二仗河魏家村至丁庄桥段河道治理工程</t>
  </si>
  <si>
    <t>新建河道堤防及防护3.8公里</t>
  </si>
  <si>
    <t>保护魏家、平山村</t>
  </si>
  <si>
    <t>上年河上年村至下年村段河道治理工程</t>
  </si>
  <si>
    <t>新建河道堤防及防护3.5公里</t>
  </si>
  <si>
    <t>保护上年村</t>
  </si>
  <si>
    <t>(12)</t>
  </si>
  <si>
    <t>浑河北杂木桥至入库口段河道治理工程</t>
  </si>
  <si>
    <t>新建河道堤防及防护2公里</t>
  </si>
  <si>
    <t>保护二伙洛村</t>
  </si>
  <si>
    <t>(13)</t>
  </si>
  <si>
    <t>辖子河洼子村段河道治理工程</t>
  </si>
  <si>
    <t>保护洼子村</t>
  </si>
  <si>
    <t>(14)</t>
  </si>
  <si>
    <t>新屯河高丽村段河道治理工程</t>
  </si>
  <si>
    <t>新建河道堤防及防护1公里</t>
  </si>
  <si>
    <t>保护高丽村</t>
  </si>
  <si>
    <t>(15)</t>
  </si>
  <si>
    <t>榆树河榆树村段河道治理工程</t>
  </si>
  <si>
    <t>保护榆树村</t>
  </si>
  <si>
    <t>(16)</t>
  </si>
  <si>
    <t>营盘河营盘村段河道治理工程</t>
  </si>
  <si>
    <t>保护营盘村</t>
  </si>
  <si>
    <t>(17)</t>
  </si>
  <si>
    <t>驿马河驿马村段河道治理工程</t>
  </si>
  <si>
    <t>新建河道堤防及防护1.5公里</t>
  </si>
  <si>
    <t>保护驿马村</t>
  </si>
  <si>
    <t>(18)</t>
  </si>
  <si>
    <t>石门河石门村段河道治理工程</t>
  </si>
  <si>
    <t>保护石门村</t>
  </si>
  <si>
    <t>(19)</t>
  </si>
  <si>
    <t>黄金河水库下游至上汉段河道治理工程</t>
  </si>
  <si>
    <t>新建河道堤防及防护5公里</t>
  </si>
  <si>
    <t>保护下汉村</t>
  </si>
  <si>
    <t>(20)</t>
  </si>
  <si>
    <t>邱家河丘家村段河道治理工程</t>
  </si>
  <si>
    <t>新建河道堤防及防护3公里</t>
  </si>
  <si>
    <t>保护丘家村</t>
  </si>
  <si>
    <t>(21)</t>
  </si>
  <si>
    <t>上年河古塘村至上年村段河道治理工程</t>
  </si>
  <si>
    <t>新建河道堤防及防护6公里</t>
  </si>
  <si>
    <t>保护古塘村</t>
  </si>
  <si>
    <t>(22)</t>
  </si>
  <si>
    <t>上哈达河上哈达河西屯至上哈达村段河道治理工程</t>
  </si>
  <si>
    <t>保护上哈达河西村</t>
  </si>
  <si>
    <t>(23)</t>
  </si>
  <si>
    <t>友爱河（丰远热高至浑河河口）河道治理工程</t>
  </si>
  <si>
    <t>新建河道堤防5公里</t>
  </si>
  <si>
    <t>(24)</t>
  </si>
  <si>
    <t>小沙河治理工程</t>
  </si>
  <si>
    <t>新建河道堤防2.73公里</t>
  </si>
  <si>
    <t>(25)</t>
  </si>
  <si>
    <t>拉古河（松岗桥至中华寺段）河道治理工程</t>
  </si>
  <si>
    <t>新建河道堤防15.8公里</t>
  </si>
  <si>
    <t>(26)</t>
  </si>
  <si>
    <t>拉古河（青台子桥至中华寺段）河道治理工程</t>
  </si>
  <si>
    <t>新建河道堤防9.1公里</t>
  </si>
  <si>
    <t>(27)</t>
  </si>
  <si>
    <t xml:space="preserve">顺城区抚西河、大柳河、方晓河河道治理 </t>
  </si>
  <si>
    <t>新建格栅石笼、生物防护12公里</t>
  </si>
  <si>
    <t>(28)</t>
  </si>
  <si>
    <t>新抚中小河流治理</t>
  </si>
  <si>
    <t>河道清淤治理10.6公里，局部河段护岸加高培厚</t>
  </si>
  <si>
    <t>2016-2018</t>
  </si>
  <si>
    <t>保护村庄5个，耕地3000亩</t>
  </si>
  <si>
    <t>清原县山洪地质灾害防治工程</t>
  </si>
  <si>
    <t>治理河长53公里,采取清淤及工程措施，岸坎防护长63.5公里</t>
  </si>
  <si>
    <t>保护人口15371人，保护耕地4.28万亩。</t>
  </si>
  <si>
    <t>23个乡镇应急通信系统建设</t>
  </si>
  <si>
    <t>14个乡镇应急通信系统建设</t>
  </si>
  <si>
    <t>8个乡镇应急通信系统建设</t>
  </si>
  <si>
    <t>新抚区防汛指挥系统及应急通信建设</t>
  </si>
  <si>
    <t>1个乡镇应急通信系统建设</t>
  </si>
  <si>
    <t>2016-2017</t>
  </si>
  <si>
    <t>完善新抚区防汛抗旱办公条件及增强人才队伍建设</t>
  </si>
  <si>
    <t>76座水库防汛报警系统建设</t>
  </si>
  <si>
    <t>51座水库防汛报警系统建设</t>
  </si>
  <si>
    <t>抚顺县中小水库防汛报警通信系统建设</t>
  </si>
  <si>
    <t>19座水库防汛报警系统建设</t>
  </si>
  <si>
    <t>顺城区中小水库防汛报警通信系统建设</t>
  </si>
  <si>
    <t>6座水库防汛报警系统建设</t>
  </si>
  <si>
    <t>15座水库大坝加高培厚、前坝坡块石护坡、新建排水体、坝顶增设路肩石及泥结石路面、新建溢洪道、输水洞维修.</t>
  </si>
  <si>
    <t>清原县小型病险水库除险加固</t>
  </si>
  <si>
    <t>对柴家店、大泉眼、罗圈沟、三道河等4座水库大坝加高培厚、前坝坡块石护坡、新建排水体、坝顶增设路肩石及泥结石路面、新建溢洪道、输水洞维修.</t>
  </si>
  <si>
    <t>改善灌溉面积2800亩</t>
  </si>
  <si>
    <t>新宾县小型病险水库除险加固</t>
  </si>
  <si>
    <t>对皇寺5座水库大坝、溢洪道和输水洞加固</t>
  </si>
  <si>
    <t>抚顺县小型病险水库除险加固</t>
  </si>
  <si>
    <t>对油房等4座水库加固对大坝、溢洪道和输水洞除险加固等</t>
  </si>
  <si>
    <t>顺城区小型病险水库除险加固</t>
  </si>
  <si>
    <t>对上寺等2座水库加固大坝、输水洞、上坝道路等</t>
  </si>
  <si>
    <t>44座水闸除险加固</t>
  </si>
  <si>
    <t>清原县病险水闸除险加固工程</t>
  </si>
  <si>
    <t>26座水闸除险加固</t>
  </si>
  <si>
    <t>改善灌溉面积73750亩</t>
  </si>
  <si>
    <t>新宾县病险水闸除险加固工程</t>
  </si>
  <si>
    <t>8座水闸除险加固</t>
  </si>
  <si>
    <t>抚顺县病险水闸除险加固工程</t>
  </si>
  <si>
    <t>10座水闸除险加固</t>
  </si>
  <si>
    <t xml:space="preserve">  中型水库（单独列项）</t>
  </si>
  <si>
    <t>对红河水库进行除险加固处理，铺设供水管线至县水厂。</t>
  </si>
  <si>
    <t>清原县红河水库第二水源工程</t>
  </si>
  <si>
    <t>清原县10万人口饮用水</t>
  </si>
  <si>
    <t xml:space="preserve">  小型水源工程（以县区打捆）</t>
  </si>
  <si>
    <t>新建水库，总库容358.35万立方米，</t>
  </si>
  <si>
    <t>岗山水库</t>
  </si>
  <si>
    <t>以防洪为主兼顾旅游、灌溉等效益</t>
  </si>
  <si>
    <t>新建546眼抗旱井，机电设备20套</t>
  </si>
  <si>
    <t>清原抗旱井</t>
  </si>
  <si>
    <t>新建224眼抗旱井</t>
  </si>
  <si>
    <t>改善灌溉面积2580</t>
  </si>
  <si>
    <t>抚顺县抗旱井</t>
  </si>
  <si>
    <t>新建212眼抗旱井</t>
  </si>
  <si>
    <t>东洲区抗旱井</t>
  </si>
  <si>
    <t>新建60眼抗旱井</t>
  </si>
  <si>
    <t>保证旱时用水</t>
  </si>
  <si>
    <t>水资源配置</t>
  </si>
  <si>
    <t>顺城区抗旱水源井</t>
  </si>
  <si>
    <t>新建30眼抗旱井</t>
  </si>
  <si>
    <t>2018-2019</t>
  </si>
  <si>
    <t>望花区抗旱水源</t>
  </si>
  <si>
    <t>新建14眼抗旱井</t>
  </si>
  <si>
    <t>5000亩</t>
  </si>
  <si>
    <t>新抚区抗旱水源工程</t>
  </si>
  <si>
    <t>新建6眼抗旱井，机电设备20套</t>
  </si>
  <si>
    <t>解决旱情水源问题</t>
  </si>
  <si>
    <t>其它</t>
  </si>
  <si>
    <t>灌区续建配套与节水改造（单列项目）</t>
  </si>
  <si>
    <t>新建渠道217公里，改建渠道51公里，钢筋混凝土板衬砌、渠道U型槽防渗</t>
  </si>
  <si>
    <t>清原灌区续建配套与节水改造</t>
  </si>
  <si>
    <t>新建渠道209公里，改建渠道51公里，等其它建设内容</t>
  </si>
  <si>
    <t>改善灌溉面积29287亩</t>
  </si>
  <si>
    <t>顺城区前甸灌区水田渠系改造工程</t>
  </si>
  <si>
    <r>
      <t>新建防渗渠道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公里，钢筋混凝土板衬砌、渠道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宋体"/>
        <family val="0"/>
      </rPr>
      <t>型槽防渗</t>
    </r>
  </si>
  <si>
    <t>改善灌溉面积11.81万亩</t>
  </si>
  <si>
    <t xml:space="preserve"> </t>
  </si>
  <si>
    <t>清原县节水灌溉增效示范</t>
  </si>
  <si>
    <t>改善灌溉面积1万亩</t>
  </si>
  <si>
    <t>新宾县节水灌溉增效示范</t>
  </si>
  <si>
    <t>改善灌溉面积8.13万亩</t>
  </si>
  <si>
    <t>抚顺县节水灌溉增效示范</t>
  </si>
  <si>
    <t>改善灌溉面积1.9万亩</t>
  </si>
  <si>
    <t>东洲区节水灌溉增效示范</t>
  </si>
  <si>
    <t>改善灌溉面积0.78万亩</t>
  </si>
  <si>
    <t>修建防渗渠81.6公里，拦河闸64座，机电井20眼，新建塘坝123座，维修塘坝17座，新建方塘134座，维修方塘18座，渠首20个，新建生产桥4座，新建生产路4条13500米</t>
  </si>
  <si>
    <t>拦河闸64座，机电井10眼，新建塘坝12座，维修塘坝17座，新建方塘21座，维修方塘3座，新建生产桥4座，新建生产路4条13500米</t>
  </si>
  <si>
    <t>改善灌溉面积18085亩</t>
  </si>
  <si>
    <t>计划解决小型农田水利工程共计419项，其中，塘坝38项、方塘工程113项、抗旱井新建39项、拦河坝维修及新建205项、提水站维修及新建24项</t>
  </si>
  <si>
    <t>新增及改善灌溉面积6万亩</t>
  </si>
  <si>
    <t>修建防渗渠81.6公里，修建提水站10座，维修塘坝2座，修建拦河闸坝12个，修建方塘15个，渠首20个</t>
  </si>
  <si>
    <t>新建方塘50个、大口井35个</t>
  </si>
  <si>
    <t>新建提水站、大口井、方塘等15座</t>
  </si>
  <si>
    <t>望花区小型农田水利工程</t>
  </si>
  <si>
    <r>
      <t>拦河闸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处，方塘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处，机电井水源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处</t>
    </r>
  </si>
  <si>
    <t>新建机电井10眼、水田井渠灌溉2处、蓄水方塘3座</t>
  </si>
  <si>
    <t>新增灌溉面积1010亩</t>
  </si>
  <si>
    <t>东洲区农村河塘整治与水系连通</t>
  </si>
  <si>
    <t>整治小河道24条、小河
塘治理38个</t>
  </si>
  <si>
    <t>改善农村生活环境</t>
  </si>
  <si>
    <t>新建或改造农村饮水安全工程984处，解决47.16万人口安全饮水问题</t>
  </si>
  <si>
    <t>清原县14个乡镇</t>
  </si>
  <si>
    <t>新建或改造农村饮水安全工程276处，解决12.8万人口安全饮水问题</t>
  </si>
  <si>
    <t>解决农村饮水安全</t>
  </si>
  <si>
    <t>新宾县农村饮水工程</t>
  </si>
  <si>
    <t>新建或改造农村饮水安全工程536处，解决24.69万人口安全饮水问题</t>
  </si>
  <si>
    <t>新建或改造农村饮水安全工程135处，解决5.67万人口安全饮水问题</t>
  </si>
  <si>
    <t>东洲区农村饮水安全工程</t>
  </si>
  <si>
    <t>新建或改造农村饮水安全工程13处，解决1.4万人口安全饮水问题</t>
  </si>
  <si>
    <t>解决安全人口
14016人</t>
  </si>
  <si>
    <t>开发区农村饮水安全工程</t>
  </si>
  <si>
    <t>新建或改造农村饮水安全工程4处，解决0.3万人口安全饮水问题</t>
  </si>
  <si>
    <t>新建或改造农村饮水安全工程10处，解决1.3万人口安全饮水问题</t>
  </si>
  <si>
    <t>新建或改造农村饮水安全工程10处，解决1万人口安全饮水问题</t>
  </si>
  <si>
    <t>治理84条小流域，治理面积13004.33平方公里</t>
  </si>
  <si>
    <t>治理25条小流域，治理面积263.62平方公里</t>
  </si>
  <si>
    <t>水土流失治理</t>
  </si>
  <si>
    <t>新宾</t>
  </si>
  <si>
    <t>治理56条小流域，治理面积11833.33平方公里</t>
  </si>
  <si>
    <t>治理面积11.05平方公里</t>
  </si>
  <si>
    <t>治理面积426平方公里</t>
  </si>
  <si>
    <t>顺城区重点地区水土流失治理</t>
  </si>
  <si>
    <t>治理面积420平方公里</t>
  </si>
  <si>
    <t>望花区重点地区水土流失治理</t>
  </si>
  <si>
    <r>
      <t>治理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条小流域，治理面积</t>
    </r>
    <r>
      <rPr>
        <sz val="10"/>
        <color indexed="8"/>
        <rFont val="Times New Roman"/>
        <family val="1"/>
      </rPr>
      <t>50</t>
    </r>
    <r>
      <rPr>
        <sz val="10"/>
        <color indexed="8"/>
        <rFont val="宋体"/>
        <family val="0"/>
      </rPr>
      <t>平方公里</t>
    </r>
  </si>
  <si>
    <t>新抚区重点地区水土流失治理</t>
  </si>
  <si>
    <t>治理1条小流域，治理面积0.33平方公里</t>
  </si>
  <si>
    <t>2017-2018</t>
  </si>
  <si>
    <t xml:space="preserve">完成水土流失防治面积1500平方公里。其中封育治理1100平方公里、经济林400平方公里，竹节壕工程1公里，
农田防护工程4.9公里，田间作业路3.9公里，排水沟2公里，谷坊10座。
</t>
  </si>
  <si>
    <t>大伙房水源保护区水土流失综合防治工程</t>
  </si>
  <si>
    <t xml:space="preserve">完成水土流失防治面积1500平方公里。其中封育治理1100平方公里、经济林400平方公里，竹节壕工程1公里，农田防护工程4.9公里，田间作业路3.9公里，排水沟2公里，谷坊10座。
</t>
  </si>
  <si>
    <r>
      <t>水土流失治理程度73.55％，增加林草覆盖度5.17%，各项措施年可拦蓄地表径流128.63万m</t>
    </r>
    <r>
      <rPr>
        <vertAlign val="super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，年减少入库泥沙量4.77万t，产生间接经济效益281.08万元。治理措施发挥效益，年增产枝柴308万kg，年增产果品240.0万kg，年增产共产生经济效益1816.0万元。</t>
    </r>
  </si>
  <si>
    <t>抚顺县水文水资源和水土保持监测设施建设</t>
  </si>
  <si>
    <t>水土保持监测日常管理费用</t>
  </si>
  <si>
    <t>沈阳天源能源有限公司</t>
  </si>
  <si>
    <t>清原满族自治县</t>
  </si>
  <si>
    <t>输水洞进口闸门，拦污栅维修改造。输水洞清淤。尾水渠，出水口防护，清淤，接地网。机组维修及自动化改造（包括保护）。高低压盘更新改造。66KV设备（不包括两台主变）维修，改造直流及同期更新改造。</t>
  </si>
  <si>
    <t>苍石电站</t>
  </si>
  <si>
    <t xml:space="preserve">新建拦河闸、厂房一座，购置水轮机、发电机组、变压器等
</t>
  </si>
  <si>
    <t>治理生态河道1418公里</t>
  </si>
  <si>
    <t>治理生态河道534公里</t>
  </si>
  <si>
    <t>抚顺县县水生态系统保护与修复工程</t>
  </si>
  <si>
    <t>治理生态河道800公里</t>
  </si>
  <si>
    <t>东洲区水生态系统保护与修复工程</t>
  </si>
  <si>
    <t>治理生态河道61公里</t>
  </si>
  <si>
    <t>顺城区县水生态系统保护与修复工程</t>
  </si>
  <si>
    <t>治理生态河道3公里</t>
  </si>
  <si>
    <t>新抚区区县水生态系统保护与修复工程</t>
  </si>
  <si>
    <t>治理生态河道20公里</t>
  </si>
  <si>
    <t>保护河道水土流失</t>
  </si>
  <si>
    <t>抚顺县占贝电站</t>
  </si>
  <si>
    <t>占贝电站。装机24000KW，设计年发电量6100万KW.h。设计水头13.6m，引用流量226.4m³/s，所在河流为苏子河，拦河坝长188.2m，最大坝高31.2m，电站性质为日调节径流电站。</t>
  </si>
  <si>
    <t>抚顺县腰堡电站</t>
  </si>
  <si>
    <t>更换中央控制台1套，采用MTC-3型综合自动化监测和监控系统、更换直流柜1台、安装PSJ-01型机组自动化屏。</t>
  </si>
  <si>
    <t>直补发放45909人</t>
  </si>
  <si>
    <t>新宾县移民直补</t>
  </si>
  <si>
    <t>直补发放7132人</t>
  </si>
  <si>
    <t>抚顺县移民直补</t>
  </si>
  <si>
    <t>东洲区移民直补</t>
  </si>
  <si>
    <t>直补发放9615人</t>
  </si>
  <si>
    <t>顺城区移民直补</t>
  </si>
  <si>
    <t>直补发放2646人</t>
  </si>
  <si>
    <t>新抚区移民直补</t>
  </si>
  <si>
    <t>直补发放2216人</t>
  </si>
  <si>
    <t>开发区移民直补</t>
  </si>
  <si>
    <t>直补发放18340人</t>
  </si>
  <si>
    <t>道路、河道治理、文化
教育卫生等基础设施工程等134处</t>
  </si>
  <si>
    <r>
      <t>管网、技能培训、自来水、巷路、渠道、文化广场、河道整治工程</t>
    </r>
    <r>
      <rPr>
        <sz val="10"/>
        <color indexed="8"/>
        <rFont val="宋体"/>
        <family val="0"/>
      </rPr>
      <t>33</t>
    </r>
    <r>
      <rPr>
        <sz val="10"/>
        <color indexed="8"/>
        <rFont val="宋体"/>
        <family val="0"/>
      </rPr>
      <t>处</t>
    </r>
  </si>
  <si>
    <t>河道治理、桥涵、巷路、文化广场、美丽乡村、农资工程</t>
  </si>
  <si>
    <t>河道治理16处</t>
  </si>
  <si>
    <t>道路、河道治理、文化
教育卫生等基础设施工程等40处</t>
  </si>
  <si>
    <t>解决水库移民出行难，提高水库移民文化教育标准</t>
  </si>
  <si>
    <t>开发区移民工程</t>
  </si>
  <si>
    <t>方塘、农村自来水等6处</t>
  </si>
  <si>
    <t>促进经济发展、解决农村饮用水</t>
  </si>
  <si>
    <t>顺城区移民工程</t>
  </si>
  <si>
    <t>路灯工程20处</t>
  </si>
  <si>
    <t>望花区移民工程</t>
  </si>
  <si>
    <t>桥梁、公路等9处</t>
  </si>
  <si>
    <t>新抚区移民工程</t>
  </si>
  <si>
    <t>修路14公里、修建绿色文化广场2座、修建村道两边太阳能照明路灯6公里、桥涵修建7米、做好环境保护、生态建设及基础设施建设</t>
  </si>
  <si>
    <t>逐步改善库区和移民安置区生产生活条件</t>
  </si>
  <si>
    <t>新建3个乡镇水利站</t>
  </si>
  <si>
    <t>基层服务体系建设</t>
  </si>
  <si>
    <t>附表3：</t>
  </si>
  <si>
    <r>
      <t>辽宁省水利发展</t>
    </r>
    <r>
      <rPr>
        <b/>
        <sz val="14"/>
        <rFont val="Times New Roman"/>
        <family val="1"/>
      </rPr>
      <t>“</t>
    </r>
    <r>
      <rPr>
        <b/>
        <sz val="14"/>
        <rFont val="宋体"/>
        <family val="0"/>
      </rPr>
      <t>十三五</t>
    </r>
    <r>
      <rPr>
        <b/>
        <sz val="14"/>
        <rFont val="Times New Roman"/>
        <family val="1"/>
      </rPr>
      <t>”</t>
    </r>
    <r>
      <rPr>
        <b/>
        <sz val="14"/>
        <rFont val="宋体"/>
        <family val="0"/>
      </rPr>
      <t>指标体系情况表</t>
    </r>
  </si>
  <si>
    <t>“十二五”                        规划指标</t>
  </si>
  <si>
    <t>预计“十二五”               末完成</t>
  </si>
  <si>
    <t>“十三五”                        规划指标</t>
  </si>
  <si>
    <r>
      <t>洪涝灾害年均损失率（</t>
    </r>
    <r>
      <rPr>
        <sz val="11"/>
        <rFont val="Times New Roman"/>
        <family val="1"/>
      </rPr>
      <t>%</t>
    </r>
    <r>
      <rPr>
        <sz val="11"/>
        <rFont val="宋体"/>
        <family val="0"/>
      </rPr>
      <t>）</t>
    </r>
  </si>
  <si>
    <r>
      <t>干旱灾害年均损失率（</t>
    </r>
    <r>
      <rPr>
        <sz val="11"/>
        <rFont val="Times New Roman"/>
        <family val="1"/>
      </rPr>
      <t>%</t>
    </r>
    <r>
      <rPr>
        <sz val="11"/>
        <rFont val="宋体"/>
        <family val="0"/>
      </rPr>
      <t>）</t>
    </r>
  </si>
  <si>
    <r>
      <t>用水总量控制（亿</t>
    </r>
    <r>
      <rPr>
        <sz val="11"/>
        <rFont val="Times New Roman"/>
        <family val="1"/>
      </rPr>
      <t>m</t>
    </r>
    <r>
      <rPr>
        <vertAlign val="superscript"/>
        <sz val="11"/>
        <rFont val="Times New Roman"/>
        <family val="1"/>
      </rPr>
      <t>3</t>
    </r>
    <r>
      <rPr>
        <sz val="11"/>
        <rFont val="宋体"/>
        <family val="0"/>
      </rPr>
      <t>）</t>
    </r>
  </si>
  <si>
    <t>万元国内生产总值用水量下降（%）</t>
  </si>
  <si>
    <r>
      <t>万元国内生产总值用水量（</t>
    </r>
    <r>
      <rPr>
        <sz val="11"/>
        <rFont val="Times New Roman"/>
        <family val="1"/>
      </rPr>
      <t>m</t>
    </r>
    <r>
      <rPr>
        <vertAlign val="superscript"/>
        <sz val="11"/>
        <rFont val="Times New Roman"/>
        <family val="1"/>
      </rPr>
      <t>3</t>
    </r>
    <r>
      <rPr>
        <sz val="11"/>
        <rFont val="宋体"/>
        <family val="0"/>
      </rPr>
      <t>）</t>
    </r>
  </si>
  <si>
    <t>万元工业增加值用水量下降（%）</t>
  </si>
  <si>
    <r>
      <t>万元工业增加值用水量（</t>
    </r>
    <r>
      <rPr>
        <sz val="11"/>
        <rFont val="Times New Roman"/>
        <family val="1"/>
      </rPr>
      <t>m</t>
    </r>
    <r>
      <rPr>
        <vertAlign val="superscript"/>
        <sz val="11"/>
        <rFont val="Times New Roman"/>
        <family val="1"/>
      </rPr>
      <t>3</t>
    </r>
    <r>
      <rPr>
        <sz val="11"/>
        <rFont val="宋体"/>
        <family val="0"/>
      </rPr>
      <t>）</t>
    </r>
  </si>
  <si>
    <r>
      <t>新增供水能力（亿</t>
    </r>
    <r>
      <rPr>
        <sz val="11"/>
        <rFont val="Times New Roman"/>
        <family val="1"/>
      </rPr>
      <t>m</t>
    </r>
    <r>
      <rPr>
        <vertAlign val="superscript"/>
        <sz val="11"/>
        <rFont val="Times New Roman"/>
        <family val="1"/>
      </rPr>
      <t>3</t>
    </r>
    <r>
      <rPr>
        <sz val="11"/>
        <rFont val="宋体"/>
        <family val="0"/>
      </rPr>
      <t>）</t>
    </r>
  </si>
  <si>
    <r>
      <t>农村自来水普及率（</t>
    </r>
    <r>
      <rPr>
        <sz val="11"/>
        <rFont val="Times New Roman"/>
        <family val="1"/>
      </rPr>
      <t>%</t>
    </r>
    <r>
      <rPr>
        <sz val="11"/>
        <rFont val="宋体"/>
        <family val="0"/>
      </rPr>
      <t>）</t>
    </r>
  </si>
  <si>
    <r>
      <t>农村集中式供水人口比例（</t>
    </r>
    <r>
      <rPr>
        <sz val="11"/>
        <rFont val="Times New Roman"/>
        <family val="1"/>
      </rPr>
      <t>%</t>
    </r>
    <r>
      <rPr>
        <sz val="11"/>
        <rFont val="宋体"/>
        <family val="0"/>
      </rPr>
      <t>）</t>
    </r>
  </si>
  <si>
    <t xml:space="preserve">    耕地有效灌溉率（%）</t>
  </si>
  <si>
    <t xml:space="preserve">    节水灌溉率（%）</t>
  </si>
  <si>
    <t>牧区水利发展饲草料地节水灌溉面积（万亩）</t>
  </si>
  <si>
    <r>
      <t>新增农村水电装机容量（万</t>
    </r>
    <r>
      <rPr>
        <sz val="11"/>
        <rFont val="Times New Roman"/>
        <family val="1"/>
      </rPr>
      <t>kw</t>
    </r>
    <r>
      <rPr>
        <sz val="11"/>
        <rFont val="宋体"/>
        <family val="0"/>
      </rPr>
      <t>）</t>
    </r>
  </si>
  <si>
    <r>
      <t>新增抽水蓄能电站容量（</t>
    </r>
    <r>
      <rPr>
        <sz val="11"/>
        <rFont val="Times New Roman"/>
        <family val="1"/>
      </rPr>
      <t>MW</t>
    </r>
    <r>
      <rPr>
        <sz val="11"/>
        <rFont val="宋体"/>
        <family val="0"/>
      </rPr>
      <t>）</t>
    </r>
  </si>
  <si>
    <r>
      <t>新增水土流失综合治理面积（万</t>
    </r>
    <r>
      <rPr>
        <sz val="11"/>
        <rFont val="Times New Roman"/>
        <family val="1"/>
      </rPr>
      <t>km</t>
    </r>
    <r>
      <rPr>
        <vertAlign val="superscript"/>
        <sz val="11"/>
        <rFont val="Times New Roman"/>
        <family val="1"/>
      </rPr>
      <t>2</t>
    </r>
    <r>
      <rPr>
        <sz val="11"/>
        <rFont val="宋体"/>
        <family val="0"/>
      </rPr>
      <t>）</t>
    </r>
  </si>
  <si>
    <r>
      <t>重要江河湖泊水功能区水质达标率（</t>
    </r>
    <r>
      <rPr>
        <sz val="11"/>
        <rFont val="Times New Roman"/>
        <family val="1"/>
      </rPr>
      <t>%</t>
    </r>
    <r>
      <rPr>
        <sz val="11"/>
        <rFont val="宋体"/>
        <family val="0"/>
      </rPr>
      <t>）</t>
    </r>
  </si>
  <si>
    <r>
      <t>城镇供水保证率（</t>
    </r>
    <r>
      <rPr>
        <sz val="11"/>
        <rFont val="Times New Roman"/>
        <family val="1"/>
      </rPr>
      <t>%</t>
    </r>
    <r>
      <rPr>
        <sz val="11"/>
        <rFont val="宋体"/>
        <family val="0"/>
      </rPr>
      <t>）</t>
    </r>
  </si>
  <si>
    <r>
      <t>城镇和工业用水计量率（</t>
    </r>
    <r>
      <rPr>
        <sz val="11"/>
        <rFont val="Times New Roman"/>
        <family val="1"/>
      </rPr>
      <t>%</t>
    </r>
    <r>
      <rPr>
        <sz val="11"/>
        <rFont val="宋体"/>
        <family val="0"/>
      </rPr>
      <t>）</t>
    </r>
  </si>
  <si>
    <r>
      <t>农业灌溉用水计量率（</t>
    </r>
    <r>
      <rPr>
        <sz val="11"/>
        <rFont val="Times New Roman"/>
        <family val="1"/>
      </rPr>
      <t>%</t>
    </r>
    <r>
      <rPr>
        <sz val="11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</si>
</sst>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0.0"/>
    <numFmt numFmtId="180" formatCode="0_);[Red]\(0\)"/>
    <numFmt numFmtId="181" formatCode="0.00_);[Red]\(0.00\)"/>
  </numFmts>
  <fonts count="44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黑体"/>
      <family val="3"/>
    </font>
    <font>
      <b/>
      <sz val="14"/>
      <name val="宋体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10"/>
      <name val="宋体"/>
      <family val="0"/>
    </font>
    <font>
      <sz val="10"/>
      <color indexed="8"/>
      <name val="Times New Roman"/>
      <family val="1"/>
    </font>
    <font>
      <sz val="12"/>
      <name val="宋体"/>
      <family val="0"/>
    </font>
    <font>
      <b/>
      <sz val="11"/>
      <name val="宋体"/>
      <family val="0"/>
    </font>
    <font>
      <sz val="10.5"/>
      <color indexed="8"/>
      <name val="宋体"/>
      <family val="0"/>
    </font>
    <font>
      <sz val="10.5"/>
      <color indexed="8"/>
      <name val="Times New Roman"/>
      <family val="1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vertAlign val="superscript"/>
      <sz val="11"/>
      <name val="Times New Roman"/>
      <family val="1"/>
    </font>
    <font>
      <vertAlign val="superscript"/>
      <sz val="10"/>
      <color indexed="8"/>
      <name val="宋体"/>
      <family val="0"/>
    </font>
    <font>
      <vertAlign val="superscript"/>
      <sz val="10.5"/>
      <color indexed="8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double"/>
      <top style="thin"/>
      <bottom style="thin"/>
    </border>
    <border>
      <left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thin"/>
      <top style="dotted"/>
      <bottom style="thin"/>
    </border>
    <border>
      <left style="thin"/>
      <right style="double"/>
      <top style="dotted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7" fillId="0" borderId="4" applyNumberFormat="0" applyFill="0" applyAlignment="0" applyProtection="0"/>
    <xf numFmtId="0" fontId="21" fillId="8" borderId="0" applyNumberFormat="0" applyBorder="0" applyAlignment="0" applyProtection="0"/>
    <xf numFmtId="0" fontId="29" fillId="0" borderId="5" applyNumberFormat="0" applyFill="0" applyAlignment="0" applyProtection="0"/>
    <xf numFmtId="0" fontId="21" fillId="9" borderId="0" applyNumberFormat="0" applyBorder="0" applyAlignment="0" applyProtection="0"/>
    <xf numFmtId="0" fontId="26" fillId="10" borderId="6" applyNumberFormat="0" applyAlignment="0" applyProtection="0"/>
    <xf numFmtId="0" fontId="28" fillId="10" borderId="1" applyNumberFormat="0" applyAlignment="0" applyProtection="0"/>
    <xf numFmtId="0" fontId="31" fillId="11" borderId="7" applyNumberFormat="0" applyAlignment="0" applyProtection="0"/>
    <xf numFmtId="0" fontId="0" fillId="3" borderId="0" applyNumberFormat="0" applyBorder="0" applyAlignment="0" applyProtection="0"/>
    <xf numFmtId="0" fontId="21" fillId="12" borderId="0" applyNumberFormat="0" applyBorder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6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21" fillId="15" borderId="0" applyNumberFormat="0" applyBorder="0" applyAlignment="0" applyProtection="0"/>
    <xf numFmtId="0" fontId="15" fillId="0" borderId="0">
      <alignment vertical="center"/>
      <protection/>
    </xf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>
      <alignment vertical="center"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0" fillId="22" borderId="0" applyNumberFormat="0" applyBorder="0" applyAlignment="0" applyProtection="0"/>
    <xf numFmtId="0" fontId="21" fillId="23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</cellStyleXfs>
  <cellXfs count="182">
    <xf numFmtId="0" fontId="0" fillId="0" borderId="0" xfId="0" applyAlignment="1">
      <alignment/>
    </xf>
    <xf numFmtId="0" fontId="4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9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24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176" fontId="0" fillId="0" borderId="0" xfId="0" applyNumberFormat="1" applyAlignment="1">
      <alignment horizontal="center" vertical="center"/>
    </xf>
    <xf numFmtId="0" fontId="11" fillId="24" borderId="0" xfId="0" applyFont="1" applyFill="1" applyAlignment="1">
      <alignment horizontal="center" vertical="center" wrapText="1"/>
    </xf>
    <xf numFmtId="0" fontId="11" fillId="24" borderId="0" xfId="0" applyFont="1" applyFill="1" applyAlignment="1">
      <alignment horizontal="left" vertical="center" wrapText="1"/>
    </xf>
    <xf numFmtId="0" fontId="10" fillId="24" borderId="0" xfId="0" applyFont="1" applyFill="1" applyAlignment="1">
      <alignment horizontal="center" vertical="center" wrapText="1"/>
    </xf>
    <xf numFmtId="0" fontId="10" fillId="24" borderId="0" xfId="0" applyFont="1" applyFill="1" applyAlignment="1">
      <alignment horizontal="left" vertical="center" wrapText="1"/>
    </xf>
    <xf numFmtId="176" fontId="10" fillId="24" borderId="0" xfId="0" applyNumberFormat="1" applyFont="1" applyFill="1" applyAlignment="1">
      <alignment horizontal="center" vertical="center" wrapText="1"/>
    </xf>
    <xf numFmtId="0" fontId="12" fillId="24" borderId="0" xfId="0" applyFont="1" applyFill="1" applyAlignment="1">
      <alignment horizontal="center" vertical="center" wrapText="1"/>
    </xf>
    <xf numFmtId="0" fontId="12" fillId="24" borderId="0" xfId="0" applyFont="1" applyFill="1" applyAlignment="1">
      <alignment horizontal="left" vertical="center" wrapText="1"/>
    </xf>
    <xf numFmtId="176" fontId="12" fillId="24" borderId="0" xfId="0" applyNumberFormat="1" applyFont="1" applyFill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left" vertical="center" wrapText="1"/>
    </xf>
    <xf numFmtId="176" fontId="11" fillId="24" borderId="10" xfId="0" applyNumberFormat="1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left" vertical="center" wrapText="1"/>
    </xf>
    <xf numFmtId="176" fontId="9" fillId="24" borderId="10" xfId="0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left" vertical="center" wrapText="1"/>
    </xf>
    <xf numFmtId="176" fontId="10" fillId="24" borderId="10" xfId="0" applyNumberFormat="1" applyFont="1" applyFill="1" applyBorder="1" applyAlignment="1">
      <alignment horizontal="center" vertical="center" wrapText="1"/>
    </xf>
    <xf numFmtId="49" fontId="10" fillId="24" borderId="10" xfId="0" applyNumberFormat="1" applyFont="1" applyFill="1" applyBorder="1" applyAlignment="1">
      <alignment horizontal="center" vertical="center" wrapText="1"/>
    </xf>
    <xf numFmtId="0" fontId="10" fillId="24" borderId="10" xfId="66" applyFont="1" applyFill="1" applyBorder="1" applyAlignment="1" applyProtection="1">
      <alignment horizontal="left" vertical="center" wrapText="1"/>
      <protection locked="0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177" fontId="13" fillId="0" borderId="10" xfId="15" applyNumberFormat="1" applyFont="1" applyFill="1" applyBorder="1" applyAlignment="1">
      <alignment horizontal="left" vertical="center" wrapText="1"/>
      <protection/>
    </xf>
    <xf numFmtId="176" fontId="13" fillId="0" borderId="10" xfId="15" applyNumberFormat="1" applyFont="1" applyFill="1" applyBorder="1" applyAlignment="1">
      <alignment horizontal="center" vertical="center" wrapText="1"/>
      <protection/>
    </xf>
    <xf numFmtId="177" fontId="13" fillId="0" borderId="10" xfId="15" applyNumberFormat="1" applyFont="1" applyFill="1" applyBorder="1" applyAlignment="1">
      <alignment horizontal="center" vertical="center" wrapText="1"/>
      <protection/>
    </xf>
    <xf numFmtId="177" fontId="10" fillId="24" borderId="10" xfId="15" applyNumberFormat="1" applyFont="1" applyFill="1" applyBorder="1" applyAlignment="1">
      <alignment horizontal="left" vertical="center" wrapText="1"/>
      <protection/>
    </xf>
    <xf numFmtId="178" fontId="10" fillId="24" borderId="10" xfId="0" applyNumberFormat="1" applyFont="1" applyFill="1" applyBorder="1" applyAlignment="1">
      <alignment horizontal="center" vertical="center" wrapText="1"/>
    </xf>
    <xf numFmtId="0" fontId="10" fillId="24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177" fontId="10" fillId="0" borderId="10" xfId="15" applyNumberFormat="1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176" fontId="10" fillId="0" borderId="10" xfId="0" applyNumberFormat="1" applyFont="1" applyFill="1" applyBorder="1" applyAlignment="1">
      <alignment horizontal="center" vertical="center"/>
    </xf>
    <xf numFmtId="179" fontId="10" fillId="24" borderId="10" xfId="69" applyNumberFormat="1" applyFont="1" applyFill="1" applyBorder="1" applyAlignment="1" applyProtection="1">
      <alignment horizontal="center" vertical="center" wrapText="1"/>
      <protection hidden="1"/>
    </xf>
    <xf numFmtId="0" fontId="10" fillId="24" borderId="0" xfId="0" applyFont="1" applyFill="1" applyBorder="1" applyAlignment="1">
      <alignment horizontal="center" vertical="center" wrapText="1"/>
    </xf>
    <xf numFmtId="178" fontId="9" fillId="24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0" fontId="10" fillId="24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13" fillId="24" borderId="0" xfId="0" applyFont="1" applyFill="1" applyBorder="1" applyAlignment="1">
      <alignment horizontal="left" vertical="center" wrapText="1"/>
    </xf>
    <xf numFmtId="0" fontId="13" fillId="24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3" fillId="0" borderId="10" xfId="0" applyNumberFormat="1" applyFont="1" applyFill="1" applyBorder="1" applyAlignment="1">
      <alignment horizontal="left" vertical="center" wrapText="1"/>
    </xf>
    <xf numFmtId="0" fontId="10" fillId="24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180" fontId="10" fillId="24" borderId="10" xfId="0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left" vertical="top" wrapText="1"/>
    </xf>
    <xf numFmtId="178" fontId="10" fillId="24" borderId="10" xfId="0" applyNumberFormat="1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3" fillId="24" borderId="10" xfId="0" applyFont="1" applyFill="1" applyBorder="1" applyAlignment="1">
      <alignment horizontal="left" vertical="center" wrapText="1"/>
    </xf>
    <xf numFmtId="176" fontId="13" fillId="0" borderId="10" xfId="0" applyNumberFormat="1" applyFont="1" applyFill="1" applyBorder="1" applyAlignment="1">
      <alignment horizontal="center" vertical="center" wrapText="1"/>
    </xf>
    <xf numFmtId="178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left" vertical="distributed" wrapText="1"/>
    </xf>
    <xf numFmtId="0" fontId="10" fillId="24" borderId="10" xfId="0" applyFont="1" applyFill="1" applyBorder="1" applyAlignment="1">
      <alignment horizontal="fill" vertical="center" wrapText="1"/>
    </xf>
    <xf numFmtId="177" fontId="13" fillId="24" borderId="10" xfId="15" applyNumberFormat="1" applyFont="1" applyFill="1" applyBorder="1" applyAlignment="1">
      <alignment horizontal="center" vertical="center" wrapText="1"/>
      <protection/>
    </xf>
    <xf numFmtId="0" fontId="10" fillId="24" borderId="10" xfId="0" applyNumberFormat="1" applyFont="1" applyFill="1" applyBorder="1" applyAlignment="1">
      <alignment horizontal="left" vertical="top" wrapText="1"/>
    </xf>
    <xf numFmtId="0" fontId="13" fillId="0" borderId="10" xfId="50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distributed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24" borderId="0" xfId="0" applyFont="1" applyFill="1" applyAlignment="1">
      <alignment horizontal="left" vertical="center" wrapText="1"/>
    </xf>
    <xf numFmtId="0" fontId="0" fillId="24" borderId="0" xfId="0" applyFont="1" applyFill="1" applyAlignment="1">
      <alignment horizontal="left" vertical="center" wrapText="1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3" fillId="0" borderId="0" xfId="0" applyFont="1" applyAlignment="1">
      <alignment horizontal="left" vertical="center" wrapText="1"/>
    </xf>
    <xf numFmtId="0" fontId="10" fillId="0" borderId="0" xfId="0" applyNumberFormat="1" applyFont="1" applyAlignment="1">
      <alignment horizontal="center" vertical="center" wrapText="1"/>
    </xf>
    <xf numFmtId="0" fontId="10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6" fillId="24" borderId="10" xfId="0" applyFont="1" applyFill="1" applyBorder="1" applyAlignment="1">
      <alignment horizontal="center" vertical="center" wrapText="1"/>
    </xf>
    <xf numFmtId="0" fontId="16" fillId="24" borderId="10" xfId="0" applyFont="1" applyFill="1" applyBorder="1" applyAlignment="1">
      <alignment horizontal="left" vertical="center" wrapText="1"/>
    </xf>
    <xf numFmtId="0" fontId="9" fillId="24" borderId="10" xfId="0" applyNumberFormat="1" applyFont="1" applyFill="1" applyBorder="1" applyAlignment="1">
      <alignment horizontal="center" vertical="center" wrapText="1"/>
    </xf>
    <xf numFmtId="0" fontId="9" fillId="24" borderId="10" xfId="0" applyNumberFormat="1" applyFont="1" applyFill="1" applyBorder="1" applyAlignment="1">
      <alignment horizontal="left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10" fillId="0" borderId="10" xfId="67" applyNumberFormat="1" applyFont="1" applyFill="1" applyBorder="1" applyAlignment="1">
      <alignment horizontal="left" vertical="center" wrapText="1"/>
      <protection/>
    </xf>
    <xf numFmtId="181" fontId="10" fillId="24" borderId="10" xfId="0" applyNumberFormat="1" applyFont="1" applyFill="1" applyBorder="1" applyAlignment="1">
      <alignment horizontal="center" vertical="center" wrapText="1"/>
    </xf>
    <xf numFmtId="181" fontId="10" fillId="24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>
      <alignment horizontal="left" vertical="center" wrapText="1"/>
    </xf>
    <xf numFmtId="0" fontId="13" fillId="0" borderId="10" xfId="67" applyFont="1" applyBorder="1" applyAlignment="1">
      <alignment horizontal="left" vertical="center" wrapText="1" shrinkToFit="1"/>
      <protection/>
    </xf>
    <xf numFmtId="0" fontId="10" fillId="0" borderId="10" xfId="67" applyFont="1" applyFill="1" applyBorder="1" applyAlignment="1">
      <alignment horizontal="center" vertical="center" wrapText="1"/>
      <protection/>
    </xf>
    <xf numFmtId="0" fontId="10" fillId="0" borderId="10" xfId="67" applyNumberFormat="1" applyFont="1" applyFill="1" applyBorder="1" applyAlignment="1">
      <alignment horizontal="center" vertical="center" wrapText="1"/>
      <protection/>
    </xf>
    <xf numFmtId="0" fontId="10" fillId="0" borderId="10" xfId="67" applyFont="1" applyFill="1" applyBorder="1" applyAlignment="1">
      <alignment horizontal="center" vertical="center"/>
      <protection/>
    </xf>
    <xf numFmtId="0" fontId="13" fillId="0" borderId="10" xfId="67" applyFont="1" applyFill="1" applyBorder="1" applyAlignment="1">
      <alignment horizontal="left" vertical="center" wrapText="1"/>
      <protection/>
    </xf>
    <xf numFmtId="0" fontId="10" fillId="0" borderId="10" xfId="67" applyFont="1" applyBorder="1" applyAlignment="1">
      <alignment horizontal="center" vertical="center"/>
      <protection/>
    </xf>
    <xf numFmtId="0" fontId="13" fillId="0" borderId="11" xfId="67" applyFont="1" applyFill="1" applyBorder="1" applyAlignment="1">
      <alignment horizontal="left" vertical="center"/>
      <protection/>
    </xf>
    <xf numFmtId="0" fontId="13" fillId="0" borderId="10" xfId="67" applyFont="1" applyFill="1" applyBorder="1" applyAlignment="1">
      <alignment horizontal="left" vertical="center"/>
      <protection/>
    </xf>
    <xf numFmtId="0" fontId="10" fillId="0" borderId="10" xfId="67" applyFont="1" applyFill="1" applyBorder="1" applyAlignment="1">
      <alignment horizontal="left" vertical="center"/>
      <protection/>
    </xf>
    <xf numFmtId="178" fontId="13" fillId="24" borderId="10" xfId="0" applyNumberFormat="1" applyFont="1" applyFill="1" applyBorder="1" applyAlignment="1">
      <alignment horizontal="left" vertical="center" wrapText="1"/>
    </xf>
    <xf numFmtId="0" fontId="10" fillId="24" borderId="10" xfId="61" applyNumberFormat="1" applyFont="1" applyFill="1" applyBorder="1" applyAlignment="1">
      <alignment horizontal="left" vertical="center" wrapText="1"/>
      <protection/>
    </xf>
    <xf numFmtId="49" fontId="10" fillId="24" borderId="10" xfId="0" applyNumberFormat="1" applyFont="1" applyFill="1" applyBorder="1" applyAlignment="1">
      <alignment horizontal="justify" vertical="center"/>
    </xf>
    <xf numFmtId="0" fontId="10" fillId="24" borderId="10" xfId="0" applyFont="1" applyFill="1" applyBorder="1" applyAlignment="1">
      <alignment horizontal="left" vertical="center"/>
    </xf>
    <xf numFmtId="0" fontId="13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left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49" fontId="10" fillId="24" borderId="10" xfId="0" applyNumberFormat="1" applyFont="1" applyFill="1" applyBorder="1" applyAlignment="1">
      <alignment horizontal="center" vertical="center"/>
    </xf>
    <xf numFmtId="0" fontId="13" fillId="24" borderId="10" xfId="0" applyNumberFormat="1" applyFont="1" applyFill="1" applyBorder="1" applyAlignment="1">
      <alignment horizontal="center" vertical="center" wrapText="1"/>
    </xf>
    <xf numFmtId="0" fontId="13" fillId="24" borderId="10" xfId="0" applyNumberFormat="1" applyFont="1" applyFill="1" applyBorder="1" applyAlignment="1">
      <alignment horizontal="center" vertical="center"/>
    </xf>
    <xf numFmtId="0" fontId="13" fillId="24" borderId="10" xfId="0" applyFont="1" applyFill="1" applyBorder="1" applyAlignment="1">
      <alignment horizontal="center" vertical="center" wrapText="1"/>
    </xf>
    <xf numFmtId="49" fontId="9" fillId="24" borderId="1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24" borderId="10" xfId="66" applyFont="1" applyFill="1" applyBorder="1" applyAlignment="1">
      <alignment horizontal="left" vertical="center" wrapText="1"/>
      <protection/>
    </xf>
    <xf numFmtId="178" fontId="10" fillId="24" borderId="10" xfId="61" applyNumberFormat="1" applyFont="1" applyFill="1" applyBorder="1" applyAlignment="1">
      <alignment horizontal="center" vertical="center" wrapText="1"/>
      <protection/>
    </xf>
    <xf numFmtId="0" fontId="10" fillId="24" borderId="10" xfId="61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vertical="center"/>
    </xf>
    <xf numFmtId="0" fontId="10" fillId="24" borderId="10" xfId="0" applyFont="1" applyFill="1" applyBorder="1" applyAlignment="1">
      <alignment horizontal="center" wrapText="1"/>
    </xf>
    <xf numFmtId="0" fontId="10" fillId="24" borderId="0" xfId="0" applyFont="1" applyFill="1" applyBorder="1" applyAlignment="1">
      <alignment horizontal="left" vertical="center" wrapText="1"/>
    </xf>
    <xf numFmtId="0" fontId="13" fillId="24" borderId="10" xfId="68" applyFont="1" applyFill="1" applyBorder="1" applyAlignment="1">
      <alignment horizontal="left" vertical="center" wrapText="1"/>
      <protection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2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178" fontId="17" fillId="0" borderId="10" xfId="0" applyNumberFormat="1" applyFont="1" applyBorder="1" applyAlignment="1">
      <alignment horizontal="left" vertical="center" wrapText="1"/>
    </xf>
    <xf numFmtId="178" fontId="18" fillId="0" borderId="10" xfId="0" applyNumberFormat="1" applyFont="1" applyBorder="1" applyAlignment="1">
      <alignment horizontal="center" vertical="center" wrapText="1"/>
    </xf>
    <xf numFmtId="10" fontId="18" fillId="0" borderId="13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 wrapText="1"/>
    </xf>
    <xf numFmtId="178" fontId="18" fillId="0" borderId="11" xfId="0" applyNumberFormat="1" applyFont="1" applyBorder="1" applyAlignment="1">
      <alignment horizontal="center" vertical="center" wrapText="1"/>
    </xf>
    <xf numFmtId="10" fontId="18" fillId="0" borderId="20" xfId="0" applyNumberFormat="1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178" fontId="18" fillId="0" borderId="22" xfId="0" applyNumberFormat="1" applyFont="1" applyBorder="1" applyAlignment="1">
      <alignment horizontal="center" vertical="center" wrapText="1"/>
    </xf>
    <xf numFmtId="10" fontId="18" fillId="0" borderId="23" xfId="0" applyNumberFormat="1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left" vertical="center" wrapText="1"/>
    </xf>
    <xf numFmtId="10" fontId="17" fillId="0" borderId="10" xfId="0" applyNumberFormat="1" applyFont="1" applyBorder="1" applyAlignment="1">
      <alignment horizontal="left" vertical="center" wrapText="1"/>
    </xf>
    <xf numFmtId="10" fontId="18" fillId="0" borderId="25" xfId="0" applyNumberFormat="1" applyFont="1" applyBorder="1" applyAlignment="1">
      <alignment horizontal="center" vertical="center" wrapText="1"/>
    </xf>
    <xf numFmtId="10" fontId="17" fillId="0" borderId="25" xfId="0" applyNumberFormat="1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</cellXfs>
  <cellStyles count="56">
    <cellStyle name="Normal" xfId="0"/>
    <cellStyle name="常规_未报初步设计辽宁省《全国重点中小河流治理实施方案（2013-2015年）》未报初步设计项目清单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_表4 “十三五”重点水利项目及投资计划表_5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常规_表2 “十二五”重点水利项目及投资完成情况表" xfId="61"/>
    <cellStyle name="60% - 强调文字颜色 5" xfId="62"/>
    <cellStyle name="强调文字颜色 6" xfId="63"/>
    <cellStyle name="40% - 强调文字颜色 6" xfId="64"/>
    <cellStyle name="60% - 强调文字颜色 6" xfId="65"/>
    <cellStyle name="e鯪9Y_x000B_" xfId="66"/>
    <cellStyle name="常规 2" xfId="67"/>
    <cellStyle name="常规_20070704向政高汇报水利十二五项目资金需求情况表" xfId="68"/>
    <cellStyle name="常规_中方案汇报版（11.04）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7700;&#21033;\&#21313;&#19977;&#20116;&#35268;&#21010;\&#24320;&#21457;&#21306;&#8220;&#21313;&#19977;&#20116;&#8221;&#35268;&#21010;&#37325;&#28857;&#39033;&#30446;&#31579;&#36873;&#21644;&#25237;&#36164;&#35268;&#27169;&#27979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说明"/>
      <sheetName val="附表1-1 "/>
      <sheetName val="附表1-2 "/>
      <sheetName val="附表1-3"/>
      <sheetName val="重点项目分类"/>
      <sheetName val="菜单选项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F11" sqref="F11"/>
    </sheetView>
  </sheetViews>
  <sheetFormatPr defaultColWidth="9.00390625" defaultRowHeight="13.5"/>
  <cols>
    <col min="2" max="2" width="41.00390625" style="0" customWidth="1"/>
    <col min="3" max="7" width="14.375" style="0" customWidth="1"/>
  </cols>
  <sheetData>
    <row r="1" ht="20.25" customHeight="1">
      <c r="A1" s="156" t="s">
        <v>0</v>
      </c>
    </row>
    <row r="2" spans="1:7" ht="27" customHeight="1">
      <c r="A2" s="157" t="s">
        <v>1</v>
      </c>
      <c r="B2" s="157"/>
      <c r="C2" s="157"/>
      <c r="D2" s="157"/>
      <c r="E2" s="157"/>
      <c r="F2" s="157"/>
      <c r="G2" s="157"/>
    </row>
    <row r="3" spans="1:7" ht="34.5" customHeight="1">
      <c r="A3" s="158" t="s">
        <v>2</v>
      </c>
      <c r="B3" s="159" t="s">
        <v>3</v>
      </c>
      <c r="C3" s="159" t="s">
        <v>4</v>
      </c>
      <c r="D3" s="159" t="s">
        <v>5</v>
      </c>
      <c r="E3" s="159" t="s">
        <v>6</v>
      </c>
      <c r="F3" s="160" t="s">
        <v>7</v>
      </c>
      <c r="G3" s="161" t="s">
        <v>8</v>
      </c>
    </row>
    <row r="4" spans="1:7" ht="27" customHeight="1">
      <c r="A4" s="162">
        <v>1</v>
      </c>
      <c r="B4" s="163" t="s">
        <v>9</v>
      </c>
      <c r="C4" s="164">
        <v>28.164500000000004</v>
      </c>
      <c r="D4" s="165">
        <v>30.990099999999998</v>
      </c>
      <c r="E4" s="165">
        <v>0.9179166666666667</v>
      </c>
      <c r="F4" s="165">
        <v>29.603252</v>
      </c>
      <c r="G4" s="166"/>
    </row>
    <row r="5" spans="1:7" ht="27" customHeight="1">
      <c r="A5" s="162">
        <v>2</v>
      </c>
      <c r="B5" s="163" t="s">
        <v>10</v>
      </c>
      <c r="C5" s="164"/>
      <c r="D5" s="165"/>
      <c r="E5" s="165"/>
      <c r="F5" s="165"/>
      <c r="G5" s="167"/>
    </row>
    <row r="6" spans="1:7" ht="27" customHeight="1">
      <c r="A6" s="162">
        <v>3</v>
      </c>
      <c r="B6" s="163" t="s">
        <v>11</v>
      </c>
      <c r="C6" s="164"/>
      <c r="D6" s="165"/>
      <c r="E6" s="165"/>
      <c r="F6" s="165"/>
      <c r="G6" s="167"/>
    </row>
    <row r="7" spans="1:7" ht="27" customHeight="1">
      <c r="A7" s="168">
        <v>4</v>
      </c>
      <c r="B7" s="169" t="s">
        <v>12</v>
      </c>
      <c r="C7" s="164">
        <v>13224</v>
      </c>
      <c r="D7" s="170">
        <v>10770.12</v>
      </c>
      <c r="E7" s="170">
        <v>0.9</v>
      </c>
      <c r="F7" s="170">
        <v>11364</v>
      </c>
      <c r="G7" s="171"/>
    </row>
    <row r="8" spans="1:7" ht="27" customHeight="1">
      <c r="A8" s="172"/>
      <c r="B8" s="173" t="s">
        <v>13</v>
      </c>
      <c r="C8" s="164">
        <v>1200</v>
      </c>
      <c r="D8" s="174">
        <v>840</v>
      </c>
      <c r="E8" s="174">
        <v>0.13333333333333333</v>
      </c>
      <c r="F8" s="174">
        <v>1200</v>
      </c>
      <c r="G8" s="175"/>
    </row>
    <row r="9" spans="1:7" ht="27" customHeight="1">
      <c r="A9" s="162">
        <v>5</v>
      </c>
      <c r="B9" s="163" t="s">
        <v>14</v>
      </c>
      <c r="C9" s="164">
        <v>19.79</v>
      </c>
      <c r="D9" s="165">
        <v>17.703</v>
      </c>
      <c r="E9" s="165">
        <v>0.9450012655024045</v>
      </c>
      <c r="F9" s="165">
        <v>12.67</v>
      </c>
      <c r="G9" s="166"/>
    </row>
    <row r="10" spans="1:7" ht="27" customHeight="1">
      <c r="A10" s="162">
        <v>6</v>
      </c>
      <c r="B10" s="163" t="s">
        <v>15</v>
      </c>
      <c r="C10" s="164">
        <v>10.465</v>
      </c>
      <c r="D10" s="165">
        <v>9.935</v>
      </c>
      <c r="E10" s="165">
        <v>0.9468864468864469</v>
      </c>
      <c r="F10" s="165">
        <v>9.51</v>
      </c>
      <c r="G10" s="166"/>
    </row>
    <row r="11" spans="1:7" ht="27" customHeight="1">
      <c r="A11" s="162">
        <v>7</v>
      </c>
      <c r="B11" s="163" t="s">
        <v>16</v>
      </c>
      <c r="C11" s="164">
        <v>2.3609999999999998</v>
      </c>
      <c r="D11" s="165">
        <v>1.77</v>
      </c>
      <c r="E11" s="165">
        <v>0.9666333333333333</v>
      </c>
      <c r="F11" s="165">
        <v>2.3609999999999998</v>
      </c>
      <c r="G11" s="166"/>
    </row>
    <row r="12" spans="1:7" ht="27" customHeight="1">
      <c r="A12" s="162">
        <v>8</v>
      </c>
      <c r="B12" s="163" t="s">
        <v>17</v>
      </c>
      <c r="C12" s="164">
        <v>85.2</v>
      </c>
      <c r="D12" s="165">
        <v>94</v>
      </c>
      <c r="E12" s="165">
        <v>0.9359999999999999</v>
      </c>
      <c r="F12" s="165">
        <v>85.2</v>
      </c>
      <c r="G12" s="166"/>
    </row>
    <row r="13" spans="1:7" ht="27" customHeight="1">
      <c r="A13" s="162">
        <v>9</v>
      </c>
      <c r="B13" s="163" t="s">
        <v>18</v>
      </c>
      <c r="C13" s="164">
        <v>157</v>
      </c>
      <c r="D13" s="165">
        <v>165</v>
      </c>
      <c r="E13" s="165">
        <v>0.95</v>
      </c>
      <c r="F13" s="165">
        <v>157</v>
      </c>
      <c r="G13" s="166"/>
    </row>
    <row r="14" spans="1:7" ht="27" customHeight="1">
      <c r="A14" s="162">
        <v>10</v>
      </c>
      <c r="B14" s="163" t="s">
        <v>19</v>
      </c>
      <c r="C14" s="164">
        <v>2.7573000000000003</v>
      </c>
      <c r="D14" s="165">
        <v>1.8705333333333334</v>
      </c>
      <c r="E14" s="165">
        <v>0.7132999999999999</v>
      </c>
      <c r="F14" s="165">
        <v>3.0183</v>
      </c>
      <c r="G14" s="166"/>
    </row>
    <row r="15" spans="1:7" ht="27" customHeight="1">
      <c r="A15" s="162">
        <v>11</v>
      </c>
      <c r="B15" s="163" t="s">
        <v>20</v>
      </c>
      <c r="C15" s="164">
        <v>0</v>
      </c>
      <c r="D15" s="165">
        <v>0</v>
      </c>
      <c r="E15" s="165">
        <v>0</v>
      </c>
      <c r="F15" s="165"/>
      <c r="G15" s="166"/>
    </row>
    <row r="16" spans="1:7" ht="27" customHeight="1">
      <c r="A16" s="176">
        <v>12</v>
      </c>
      <c r="B16" s="177" t="s">
        <v>21</v>
      </c>
      <c r="C16" s="178">
        <v>1</v>
      </c>
      <c r="D16" s="179">
        <v>0.857</v>
      </c>
      <c r="E16" s="180">
        <v>0.857</v>
      </c>
      <c r="F16" s="180">
        <v>1</v>
      </c>
      <c r="G16" s="181"/>
    </row>
    <row r="17" ht="14.25"/>
  </sheetData>
  <sheetProtection/>
  <mergeCells count="2">
    <mergeCell ref="A2:G2"/>
    <mergeCell ref="A7:A8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26"/>
  <sheetViews>
    <sheetView workbookViewId="0" topLeftCell="A1">
      <pane xSplit="3" ySplit="6" topLeftCell="D7" activePane="bottomRight" state="frozen"/>
      <selection pane="bottomRight" activeCell="E124" sqref="E124"/>
    </sheetView>
  </sheetViews>
  <sheetFormatPr defaultColWidth="5.50390625" defaultRowHeight="13.5"/>
  <cols>
    <col min="1" max="1" width="6.875" style="92" customWidth="1"/>
    <col min="2" max="2" width="29.50390625" style="99" customWidth="1"/>
    <col min="3" max="3" width="7.50390625" style="100" customWidth="1"/>
    <col min="4" max="4" width="41.00390625" style="101" customWidth="1"/>
    <col min="5" max="5" width="9.00390625" style="100" customWidth="1"/>
    <col min="6" max="6" width="11.00390625" style="92" customWidth="1"/>
    <col min="7" max="7" width="7.625" style="92" customWidth="1"/>
    <col min="8" max="9" width="10.125" style="92" bestFit="1" customWidth="1"/>
    <col min="10" max="10" width="9.50390625" style="92" bestFit="1" customWidth="1"/>
    <col min="11" max="11" width="8.125" style="92" customWidth="1"/>
    <col min="12" max="12" width="16.00390625" style="92" customWidth="1"/>
    <col min="13" max="13" width="9.625" style="92" customWidth="1"/>
    <col min="14" max="14" width="9.50390625" style="102" bestFit="1" customWidth="1"/>
    <col min="15" max="15" width="5.00390625" style="102" customWidth="1"/>
    <col min="16" max="32" width="9.00390625" style="102" customWidth="1"/>
    <col min="33" max="224" width="5.50390625" style="102" customWidth="1"/>
    <col min="225" max="255" width="9.00390625" style="102" customWidth="1"/>
    <col min="256" max="256" width="5.50390625" style="102" customWidth="1"/>
  </cols>
  <sheetData>
    <row r="1" spans="1:5" s="92" customFormat="1" ht="21.75" customHeight="1">
      <c r="A1" s="93" t="s">
        <v>22</v>
      </c>
      <c r="B1" s="103"/>
      <c r="C1" s="100"/>
      <c r="D1" s="101"/>
      <c r="E1" s="100"/>
    </row>
    <row r="2" spans="1:15" s="92" customFormat="1" ht="29.25" customHeight="1">
      <c r="A2" s="104" t="s">
        <v>23</v>
      </c>
      <c r="B2" s="105"/>
      <c r="C2" s="106"/>
      <c r="D2" s="107"/>
      <c r="E2" s="106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2:15" s="92" customFormat="1" ht="15.75" customHeight="1">
      <c r="B3" s="99"/>
      <c r="C3" s="100"/>
      <c r="D3" s="101"/>
      <c r="E3" s="100"/>
      <c r="N3" s="144"/>
      <c r="O3" s="144"/>
    </row>
    <row r="4" spans="1:15" s="93" customFormat="1" ht="21.75" customHeight="1">
      <c r="A4" s="108" t="s">
        <v>2</v>
      </c>
      <c r="B4" s="109" t="s">
        <v>24</v>
      </c>
      <c r="C4" s="110" t="s">
        <v>25</v>
      </c>
      <c r="D4" s="110" t="s">
        <v>26</v>
      </c>
      <c r="E4" s="110" t="s">
        <v>27</v>
      </c>
      <c r="F4" s="108" t="s">
        <v>28</v>
      </c>
      <c r="G4" s="108" t="s">
        <v>29</v>
      </c>
      <c r="H4" s="108"/>
      <c r="I4" s="108"/>
      <c r="J4" s="108"/>
      <c r="K4" s="108"/>
      <c r="L4" s="108" t="s">
        <v>30</v>
      </c>
      <c r="M4" s="108" t="s">
        <v>31</v>
      </c>
      <c r="N4" s="108" t="s">
        <v>32</v>
      </c>
      <c r="O4" s="108" t="s">
        <v>8</v>
      </c>
    </row>
    <row r="5" spans="1:15" s="93" customFormat="1" ht="31.5" customHeight="1">
      <c r="A5" s="108"/>
      <c r="B5" s="109"/>
      <c r="C5" s="110"/>
      <c r="D5" s="110"/>
      <c r="E5" s="110"/>
      <c r="F5" s="108"/>
      <c r="G5" s="108" t="s">
        <v>33</v>
      </c>
      <c r="H5" s="108" t="s">
        <v>34</v>
      </c>
      <c r="I5" s="108" t="s">
        <v>35</v>
      </c>
      <c r="J5" s="108" t="s">
        <v>36</v>
      </c>
      <c r="K5" s="108" t="s">
        <v>37</v>
      </c>
      <c r="L5" s="108"/>
      <c r="M5" s="108"/>
      <c r="N5" s="108"/>
      <c r="O5" s="108"/>
    </row>
    <row r="6" spans="1:15" s="94" customFormat="1" ht="30" customHeight="1">
      <c r="A6" s="111"/>
      <c r="B6" s="112" t="s">
        <v>38</v>
      </c>
      <c r="C6" s="113"/>
      <c r="D6" s="114"/>
      <c r="E6" s="113"/>
      <c r="F6" s="42">
        <f aca="true" t="shared" si="0" ref="F6:M6">F7+F59+F69+F90+F98+F113+F116</f>
        <v>207065.22499999998</v>
      </c>
      <c r="G6" s="42">
        <f t="shared" si="0"/>
        <v>128829.43500000001</v>
      </c>
      <c r="H6" s="42">
        <f t="shared" si="0"/>
        <v>83761.555</v>
      </c>
      <c r="I6" s="42">
        <f t="shared" si="0"/>
        <v>28886.61</v>
      </c>
      <c r="J6" s="42">
        <f t="shared" si="0"/>
        <v>16181.27</v>
      </c>
      <c r="K6" s="42">
        <f t="shared" si="0"/>
        <v>0</v>
      </c>
      <c r="L6" s="42">
        <f t="shared" si="0"/>
        <v>161844.925</v>
      </c>
      <c r="M6" s="42">
        <f t="shared" si="0"/>
        <v>24360.95</v>
      </c>
      <c r="N6" s="43"/>
      <c r="O6" s="43"/>
    </row>
    <row r="7" spans="1:15" s="94" customFormat="1" ht="30" customHeight="1">
      <c r="A7" s="111" t="s">
        <v>39</v>
      </c>
      <c r="B7" s="112" t="s">
        <v>40</v>
      </c>
      <c r="C7" s="113"/>
      <c r="D7" s="114"/>
      <c r="E7" s="113"/>
      <c r="F7" s="42">
        <f aca="true" t="shared" si="1" ref="F7:M7">F8+F27+F40+F39+F42+F49+F56</f>
        <v>110792.85999999999</v>
      </c>
      <c r="G7" s="42">
        <f t="shared" si="1"/>
        <v>51525.58</v>
      </c>
      <c r="H7" s="42">
        <f t="shared" si="1"/>
        <v>33312.18</v>
      </c>
      <c r="I7" s="42">
        <f t="shared" si="1"/>
        <v>11054.59</v>
      </c>
      <c r="J7" s="42">
        <f t="shared" si="1"/>
        <v>7158.810000000001</v>
      </c>
      <c r="K7" s="42">
        <f t="shared" si="1"/>
        <v>0</v>
      </c>
      <c r="L7" s="42">
        <f t="shared" si="1"/>
        <v>108218.85999999999</v>
      </c>
      <c r="M7" s="42">
        <f t="shared" si="1"/>
        <v>1149</v>
      </c>
      <c r="N7" s="43"/>
      <c r="O7" s="43"/>
    </row>
    <row r="8" spans="1:15" s="95" customFormat="1" ht="30" customHeight="1">
      <c r="A8" s="115" t="s">
        <v>41</v>
      </c>
      <c r="B8" s="116" t="s">
        <v>42</v>
      </c>
      <c r="C8" s="117"/>
      <c r="D8" s="58"/>
      <c r="E8" s="117"/>
      <c r="F8" s="118">
        <v>45550.42999999999</v>
      </c>
      <c r="G8" s="118">
        <v>10320.15</v>
      </c>
      <c r="H8" s="118">
        <v>8202.14</v>
      </c>
      <c r="I8" s="118">
        <v>0</v>
      </c>
      <c r="J8" s="118">
        <v>2118.01</v>
      </c>
      <c r="K8" s="118">
        <v>0</v>
      </c>
      <c r="L8" s="118">
        <v>44568.42999999999</v>
      </c>
      <c r="M8" s="118"/>
      <c r="N8" s="116"/>
      <c r="O8" s="116"/>
    </row>
    <row r="9" spans="1:15" s="34" customFormat="1" ht="30" customHeight="1">
      <c r="A9" s="48" t="s">
        <v>43</v>
      </c>
      <c r="B9" s="46" t="s">
        <v>44</v>
      </c>
      <c r="C9" s="74"/>
      <c r="D9" s="119" t="s">
        <v>45</v>
      </c>
      <c r="E9" s="74"/>
      <c r="F9" s="45">
        <f>SUM(F10:F24)</f>
        <v>45550.42999999999</v>
      </c>
      <c r="G9" s="45">
        <f aca="true" t="shared" si="2" ref="G9:L9">SUM(G10:G24)</f>
        <v>10320.15</v>
      </c>
      <c r="H9" s="45">
        <f t="shared" si="2"/>
        <v>8202.14</v>
      </c>
      <c r="I9" s="45">
        <f t="shared" si="2"/>
        <v>0</v>
      </c>
      <c r="J9" s="45">
        <f t="shared" si="2"/>
        <v>2118.01</v>
      </c>
      <c r="K9" s="45">
        <f t="shared" si="2"/>
        <v>0</v>
      </c>
      <c r="L9" s="45">
        <f t="shared" si="2"/>
        <v>44568.42999999999</v>
      </c>
      <c r="M9" s="45"/>
      <c r="N9" s="46"/>
      <c r="O9" s="46"/>
    </row>
    <row r="10" spans="1:15" s="34" customFormat="1" ht="30" customHeight="1">
      <c r="A10" s="48" t="s">
        <v>46</v>
      </c>
      <c r="B10" s="81" t="s">
        <v>47</v>
      </c>
      <c r="C10" s="74" t="s">
        <v>48</v>
      </c>
      <c r="D10" s="58" t="s">
        <v>49</v>
      </c>
      <c r="E10" s="74" t="s">
        <v>50</v>
      </c>
      <c r="F10" s="45">
        <v>7800</v>
      </c>
      <c r="G10" s="45">
        <v>1417</v>
      </c>
      <c r="H10" s="45">
        <v>1417</v>
      </c>
      <c r="I10" s="45"/>
      <c r="J10" s="45"/>
      <c r="K10" s="45"/>
      <c r="L10" s="45">
        <v>7800</v>
      </c>
      <c r="M10" s="45"/>
      <c r="N10" s="46" t="s">
        <v>51</v>
      </c>
      <c r="O10" s="46"/>
    </row>
    <row r="11" spans="1:15" s="34" customFormat="1" ht="30" customHeight="1">
      <c r="A11" s="48" t="s">
        <v>52</v>
      </c>
      <c r="B11" s="81" t="s">
        <v>53</v>
      </c>
      <c r="C11" s="74" t="s">
        <v>48</v>
      </c>
      <c r="D11" s="58" t="s">
        <v>54</v>
      </c>
      <c r="E11" s="74" t="s">
        <v>55</v>
      </c>
      <c r="F11" s="45">
        <v>6684</v>
      </c>
      <c r="G11" s="45">
        <v>3018.43</v>
      </c>
      <c r="H11" s="45">
        <v>3018.43</v>
      </c>
      <c r="I11" s="45"/>
      <c r="J11" s="45"/>
      <c r="K11" s="45"/>
      <c r="L11" s="45">
        <v>6684</v>
      </c>
      <c r="M11" s="45"/>
      <c r="N11" s="46" t="s">
        <v>56</v>
      </c>
      <c r="O11" s="46"/>
    </row>
    <row r="12" spans="1:15" s="34" customFormat="1" ht="45" customHeight="1">
      <c r="A12" s="48" t="s">
        <v>57</v>
      </c>
      <c r="B12" s="46" t="s">
        <v>58</v>
      </c>
      <c r="C12" s="74" t="s">
        <v>59</v>
      </c>
      <c r="D12" s="58" t="s">
        <v>60</v>
      </c>
      <c r="E12" s="74">
        <v>2014</v>
      </c>
      <c r="F12" s="120">
        <v>19102.04</v>
      </c>
      <c r="G12" s="120" t="s">
        <v>61</v>
      </c>
      <c r="H12" s="120" t="s">
        <v>61</v>
      </c>
      <c r="I12" s="120"/>
      <c r="J12" s="120"/>
      <c r="K12" s="120"/>
      <c r="L12" s="120">
        <v>19102.04</v>
      </c>
      <c r="M12" s="120"/>
      <c r="N12" s="46" t="s">
        <v>62</v>
      </c>
      <c r="O12" s="46"/>
    </row>
    <row r="13" spans="1:15" s="34" customFormat="1" ht="39.75" customHeight="1">
      <c r="A13" s="48" t="s">
        <v>63</v>
      </c>
      <c r="B13" s="46" t="s">
        <v>64</v>
      </c>
      <c r="C13" s="74" t="s">
        <v>59</v>
      </c>
      <c r="D13" s="58" t="s">
        <v>65</v>
      </c>
      <c r="E13" s="74">
        <v>2014</v>
      </c>
      <c r="F13" s="120">
        <v>3001.67</v>
      </c>
      <c r="G13" s="121">
        <v>2140</v>
      </c>
      <c r="H13" s="121">
        <v>2140</v>
      </c>
      <c r="I13" s="120"/>
      <c r="J13" s="120"/>
      <c r="K13" s="120"/>
      <c r="L13" s="120">
        <v>3001.67</v>
      </c>
      <c r="M13" s="120"/>
      <c r="N13" s="46" t="s">
        <v>66</v>
      </c>
      <c r="O13" s="46" t="s">
        <v>67</v>
      </c>
    </row>
    <row r="14" spans="1:15" s="34" customFormat="1" ht="30" customHeight="1">
      <c r="A14" s="48" t="s">
        <v>68</v>
      </c>
      <c r="B14" s="46" t="s">
        <v>69</v>
      </c>
      <c r="C14" s="74" t="s">
        <v>70</v>
      </c>
      <c r="D14" s="122" t="s">
        <v>71</v>
      </c>
      <c r="E14" s="74" t="s">
        <v>72</v>
      </c>
      <c r="F14" s="45">
        <v>450</v>
      </c>
      <c r="G14" s="45">
        <v>450</v>
      </c>
      <c r="H14" s="45">
        <v>450</v>
      </c>
      <c r="I14" s="45"/>
      <c r="J14" s="45"/>
      <c r="K14" s="45"/>
      <c r="L14" s="45">
        <v>450</v>
      </c>
      <c r="M14" s="45"/>
      <c r="N14" s="46"/>
      <c r="O14" s="46"/>
    </row>
    <row r="15" spans="1:15" s="34" customFormat="1" ht="25.5" customHeight="1">
      <c r="A15" s="48" t="s">
        <v>73</v>
      </c>
      <c r="B15" s="123" t="s">
        <v>74</v>
      </c>
      <c r="C15" s="124" t="s">
        <v>75</v>
      </c>
      <c r="D15" s="119" t="s">
        <v>76</v>
      </c>
      <c r="E15" s="125" t="s">
        <v>77</v>
      </c>
      <c r="F15" s="124">
        <v>2800</v>
      </c>
      <c r="G15" s="126">
        <v>347</v>
      </c>
      <c r="H15" s="126">
        <v>347</v>
      </c>
      <c r="I15" s="126"/>
      <c r="J15" s="126"/>
      <c r="K15" s="126"/>
      <c r="L15" s="126">
        <v>2453</v>
      </c>
      <c r="M15" s="120"/>
      <c r="N15" s="46"/>
      <c r="O15" s="46"/>
    </row>
    <row r="16" spans="1:15" s="34" customFormat="1" ht="25.5" customHeight="1">
      <c r="A16" s="48" t="s">
        <v>78</v>
      </c>
      <c r="B16" s="123" t="s">
        <v>79</v>
      </c>
      <c r="C16" s="124" t="s">
        <v>80</v>
      </c>
      <c r="D16" s="119" t="s">
        <v>81</v>
      </c>
      <c r="E16" s="125" t="s">
        <v>77</v>
      </c>
      <c r="F16" s="124">
        <v>3400</v>
      </c>
      <c r="G16" s="126">
        <v>635</v>
      </c>
      <c r="H16" s="126">
        <v>635</v>
      </c>
      <c r="I16" s="126"/>
      <c r="J16" s="126"/>
      <c r="K16" s="126"/>
      <c r="L16" s="126">
        <v>2765</v>
      </c>
      <c r="M16" s="120"/>
      <c r="N16" s="46"/>
      <c r="O16" s="46"/>
    </row>
    <row r="17" spans="1:15" s="34" customFormat="1" ht="25.5" customHeight="1">
      <c r="A17" s="48" t="s">
        <v>82</v>
      </c>
      <c r="B17" s="123" t="s">
        <v>83</v>
      </c>
      <c r="C17" s="124" t="s">
        <v>80</v>
      </c>
      <c r="D17" s="119" t="s">
        <v>84</v>
      </c>
      <c r="E17" s="125">
        <v>2012</v>
      </c>
      <c r="F17" s="124">
        <v>194.71</v>
      </c>
      <c r="G17" s="126">
        <v>194.71</v>
      </c>
      <c r="H17" s="126">
        <v>194.71</v>
      </c>
      <c r="I17" s="126"/>
      <c r="J17" s="126"/>
      <c r="K17" s="126"/>
      <c r="L17" s="124">
        <v>194.71</v>
      </c>
      <c r="M17" s="120"/>
      <c r="N17" s="46"/>
      <c r="O17" s="46"/>
    </row>
    <row r="18" spans="1:15" s="34" customFormat="1" ht="25.5" customHeight="1">
      <c r="A18" s="48" t="s">
        <v>85</v>
      </c>
      <c r="B18" s="127" t="s">
        <v>86</v>
      </c>
      <c r="C18" s="124" t="s">
        <v>87</v>
      </c>
      <c r="D18" s="119" t="s">
        <v>88</v>
      </c>
      <c r="E18" s="125">
        <v>2012</v>
      </c>
      <c r="F18" s="124">
        <v>237.23</v>
      </c>
      <c r="G18" s="126">
        <v>237.23</v>
      </c>
      <c r="H18" s="128"/>
      <c r="I18" s="128"/>
      <c r="J18" s="128">
        <v>237.23</v>
      </c>
      <c r="K18" s="128"/>
      <c r="L18" s="124">
        <v>237.23</v>
      </c>
      <c r="M18" s="120"/>
      <c r="N18" s="46"/>
      <c r="O18" s="46"/>
    </row>
    <row r="19" spans="1:15" s="34" customFormat="1" ht="28.5" customHeight="1">
      <c r="A19" s="48" t="s">
        <v>89</v>
      </c>
      <c r="B19" s="127" t="s">
        <v>90</v>
      </c>
      <c r="C19" s="124" t="s">
        <v>87</v>
      </c>
      <c r="D19" s="119" t="s">
        <v>91</v>
      </c>
      <c r="E19" s="125">
        <v>2012</v>
      </c>
      <c r="F19" s="124">
        <v>530.32</v>
      </c>
      <c r="G19" s="126">
        <v>530.32</v>
      </c>
      <c r="H19" s="128"/>
      <c r="I19" s="128"/>
      <c r="J19" s="128">
        <v>530.32</v>
      </c>
      <c r="K19" s="128"/>
      <c r="L19" s="124">
        <v>530.32</v>
      </c>
      <c r="M19" s="120"/>
      <c r="N19" s="46"/>
      <c r="O19" s="46"/>
    </row>
    <row r="20" spans="1:15" s="34" customFormat="1" ht="28.5" customHeight="1">
      <c r="A20" s="48" t="s">
        <v>92</v>
      </c>
      <c r="B20" s="129" t="s">
        <v>93</v>
      </c>
      <c r="C20" s="124" t="s">
        <v>70</v>
      </c>
      <c r="D20" s="119" t="s">
        <v>94</v>
      </c>
      <c r="E20" s="125">
        <v>2012</v>
      </c>
      <c r="F20" s="124">
        <v>413.29</v>
      </c>
      <c r="G20" s="126">
        <v>413.29</v>
      </c>
      <c r="H20" s="128"/>
      <c r="I20" s="128"/>
      <c r="J20" s="128">
        <v>413.29</v>
      </c>
      <c r="K20" s="128"/>
      <c r="L20" s="124">
        <v>413.29</v>
      </c>
      <c r="M20" s="120"/>
      <c r="N20" s="46"/>
      <c r="O20" s="46"/>
    </row>
    <row r="21" spans="1:15" s="34" customFormat="1" ht="28.5" customHeight="1">
      <c r="A21" s="48" t="s">
        <v>95</v>
      </c>
      <c r="B21" s="130" t="s">
        <v>96</v>
      </c>
      <c r="C21" s="124" t="s">
        <v>87</v>
      </c>
      <c r="D21" s="119" t="s">
        <v>97</v>
      </c>
      <c r="E21" s="125">
        <v>2012</v>
      </c>
      <c r="F21" s="124">
        <v>380.67</v>
      </c>
      <c r="G21" s="126">
        <v>380.67</v>
      </c>
      <c r="H21" s="128"/>
      <c r="I21" s="128"/>
      <c r="J21" s="128">
        <v>380.67</v>
      </c>
      <c r="K21" s="128"/>
      <c r="L21" s="124">
        <v>380.67</v>
      </c>
      <c r="M21" s="120"/>
      <c r="N21" s="46"/>
      <c r="O21" s="46"/>
    </row>
    <row r="22" spans="1:15" s="34" customFormat="1" ht="28.5" customHeight="1">
      <c r="A22" s="48" t="s">
        <v>98</v>
      </c>
      <c r="B22" s="130" t="s">
        <v>99</v>
      </c>
      <c r="C22" s="124" t="s">
        <v>87</v>
      </c>
      <c r="D22" s="119" t="s">
        <v>100</v>
      </c>
      <c r="E22" s="125">
        <v>2012</v>
      </c>
      <c r="F22" s="124">
        <v>177.38</v>
      </c>
      <c r="G22" s="126">
        <v>177.38</v>
      </c>
      <c r="H22" s="128"/>
      <c r="I22" s="128"/>
      <c r="J22" s="128">
        <v>177.38</v>
      </c>
      <c r="K22" s="128"/>
      <c r="L22" s="124">
        <v>177.38</v>
      </c>
      <c r="M22" s="120"/>
      <c r="N22" s="46"/>
      <c r="O22" s="46"/>
    </row>
    <row r="23" spans="1:15" s="34" customFormat="1" ht="28.5" customHeight="1">
      <c r="A23" s="48" t="s">
        <v>101</v>
      </c>
      <c r="B23" s="130" t="s">
        <v>102</v>
      </c>
      <c r="C23" s="124" t="s">
        <v>80</v>
      </c>
      <c r="D23" s="119" t="s">
        <v>103</v>
      </c>
      <c r="E23" s="125">
        <v>2012</v>
      </c>
      <c r="F23" s="124">
        <v>180.52</v>
      </c>
      <c r="G23" s="126">
        <v>180.52</v>
      </c>
      <c r="H23" s="128"/>
      <c r="I23" s="128"/>
      <c r="J23" s="128">
        <v>180.52</v>
      </c>
      <c r="K23" s="128"/>
      <c r="L23" s="124">
        <v>180.52</v>
      </c>
      <c r="M23" s="120"/>
      <c r="N23" s="46"/>
      <c r="O23" s="46"/>
    </row>
    <row r="24" spans="1:15" s="34" customFormat="1" ht="28.5" customHeight="1">
      <c r="A24" s="48" t="s">
        <v>104</v>
      </c>
      <c r="B24" s="131" t="s">
        <v>105</v>
      </c>
      <c r="C24" s="124" t="s">
        <v>80</v>
      </c>
      <c r="D24" s="119" t="s">
        <v>106</v>
      </c>
      <c r="E24" s="125">
        <v>2012</v>
      </c>
      <c r="F24" s="124">
        <v>198.6</v>
      </c>
      <c r="G24" s="126">
        <v>198.6</v>
      </c>
      <c r="H24" s="128"/>
      <c r="I24" s="128"/>
      <c r="J24" s="128">
        <v>198.6</v>
      </c>
      <c r="K24" s="128"/>
      <c r="L24" s="124">
        <v>198.6</v>
      </c>
      <c r="M24" s="120"/>
      <c r="N24" s="46"/>
      <c r="O24" s="46"/>
    </row>
    <row r="25" spans="1:15" s="34" customFormat="1" ht="30" customHeight="1">
      <c r="A25" s="48" t="s">
        <v>107</v>
      </c>
      <c r="B25" s="46" t="s">
        <v>108</v>
      </c>
      <c r="C25" s="74"/>
      <c r="D25" s="58"/>
      <c r="E25" s="74"/>
      <c r="F25" s="45"/>
      <c r="G25" s="45"/>
      <c r="H25" s="45"/>
      <c r="I25" s="45"/>
      <c r="J25" s="45"/>
      <c r="K25" s="45"/>
      <c r="L25" s="45"/>
      <c r="M25" s="45"/>
      <c r="N25" s="46"/>
      <c r="O25" s="46"/>
    </row>
    <row r="26" spans="1:15" s="34" customFormat="1" ht="30" customHeight="1">
      <c r="A26" s="48" t="s">
        <v>109</v>
      </c>
      <c r="B26" s="46" t="s">
        <v>110</v>
      </c>
      <c r="C26" s="74"/>
      <c r="D26" s="58"/>
      <c r="E26" s="74"/>
      <c r="F26" s="45"/>
      <c r="G26" s="45"/>
      <c r="H26" s="45"/>
      <c r="I26" s="45"/>
      <c r="J26" s="45"/>
      <c r="K26" s="45"/>
      <c r="L26" s="45"/>
      <c r="M26" s="45"/>
      <c r="N26" s="46"/>
      <c r="O26" s="46"/>
    </row>
    <row r="27" spans="1:15" s="95" customFormat="1" ht="30" customHeight="1">
      <c r="A27" s="115" t="s">
        <v>111</v>
      </c>
      <c r="B27" s="116" t="s">
        <v>112</v>
      </c>
      <c r="C27" s="117"/>
      <c r="D27" s="58"/>
      <c r="E27" s="117"/>
      <c r="F27" s="118">
        <f>F29+F33</f>
        <v>47755.14</v>
      </c>
      <c r="G27" s="118">
        <f>G29+G33</f>
        <v>24456.839999999997</v>
      </c>
      <c r="H27" s="118">
        <f aca="true" t="shared" si="3" ref="H27:M27">H29+H33</f>
        <v>13939.64</v>
      </c>
      <c r="I27" s="118">
        <f t="shared" si="3"/>
        <v>7425.59</v>
      </c>
      <c r="J27" s="118">
        <f t="shared" si="3"/>
        <v>3091.61</v>
      </c>
      <c r="K27" s="118">
        <f t="shared" si="3"/>
        <v>0</v>
      </c>
      <c r="L27" s="118">
        <f t="shared" si="3"/>
        <v>46726.14</v>
      </c>
      <c r="M27" s="118">
        <f t="shared" si="3"/>
        <v>449</v>
      </c>
      <c r="N27" s="116"/>
      <c r="O27" s="116"/>
    </row>
    <row r="28" spans="1:15" s="34" customFormat="1" ht="30" customHeight="1">
      <c r="A28" s="48" t="s">
        <v>43</v>
      </c>
      <c r="B28" s="46" t="s">
        <v>113</v>
      </c>
      <c r="C28" s="74"/>
      <c r="D28" s="58"/>
      <c r="E28" s="74"/>
      <c r="F28" s="45"/>
      <c r="G28" s="45"/>
      <c r="H28" s="45"/>
      <c r="I28" s="45"/>
      <c r="J28" s="45"/>
      <c r="K28" s="45"/>
      <c r="L28" s="45"/>
      <c r="M28" s="45"/>
      <c r="N28" s="46"/>
      <c r="O28" s="46"/>
    </row>
    <row r="29" spans="1:15" s="34" customFormat="1" ht="30" customHeight="1">
      <c r="A29" s="48" t="s">
        <v>107</v>
      </c>
      <c r="B29" s="46" t="s">
        <v>114</v>
      </c>
      <c r="C29" s="74"/>
      <c r="D29" s="58" t="s">
        <v>115</v>
      </c>
      <c r="E29" s="74"/>
      <c r="F29" s="45">
        <f>F30+F31+F32</f>
        <v>21905.7</v>
      </c>
      <c r="G29" s="45">
        <f aca="true" t="shared" si="4" ref="G29:L29">G30+G31+G32</f>
        <v>10682.88</v>
      </c>
      <c r="H29" s="45">
        <f t="shared" si="4"/>
        <v>6181.64</v>
      </c>
      <c r="I29" s="45">
        <f t="shared" si="4"/>
        <v>4305.13</v>
      </c>
      <c r="J29" s="45">
        <f t="shared" si="4"/>
        <v>196.11</v>
      </c>
      <c r="K29" s="45">
        <f t="shared" si="4"/>
        <v>0</v>
      </c>
      <c r="L29" s="45">
        <f t="shared" si="4"/>
        <v>21294.7</v>
      </c>
      <c r="M29" s="45"/>
      <c r="N29" s="46"/>
      <c r="O29" s="46"/>
    </row>
    <row r="30" spans="1:15" s="34" customFormat="1" ht="30" customHeight="1">
      <c r="A30" s="48" t="s">
        <v>46</v>
      </c>
      <c r="B30" s="46" t="s">
        <v>116</v>
      </c>
      <c r="C30" s="74" t="s">
        <v>48</v>
      </c>
      <c r="D30" s="58" t="s">
        <v>117</v>
      </c>
      <c r="E30" s="74" t="s">
        <v>118</v>
      </c>
      <c r="F30" s="45">
        <v>17415.6</v>
      </c>
      <c r="G30" s="45">
        <v>8870.769999999999</v>
      </c>
      <c r="H30" s="45">
        <v>5438.64</v>
      </c>
      <c r="I30" s="45">
        <v>3432.13</v>
      </c>
      <c r="J30" s="45">
        <v>0</v>
      </c>
      <c r="K30" s="45">
        <v>0</v>
      </c>
      <c r="L30" s="45">
        <v>17415.6</v>
      </c>
      <c r="M30" s="45"/>
      <c r="N30" s="145" t="s">
        <v>119</v>
      </c>
      <c r="O30" s="46"/>
    </row>
    <row r="31" spans="1:15" s="34" customFormat="1" ht="33" customHeight="1">
      <c r="A31" s="48" t="s">
        <v>52</v>
      </c>
      <c r="B31" s="132" t="s">
        <v>120</v>
      </c>
      <c r="C31" s="74" t="s">
        <v>59</v>
      </c>
      <c r="D31" s="58" t="s">
        <v>121</v>
      </c>
      <c r="E31" s="74" t="s">
        <v>118</v>
      </c>
      <c r="F31" s="45">
        <v>3415.81</v>
      </c>
      <c r="G31" s="45">
        <v>1201.11</v>
      </c>
      <c r="H31" s="45">
        <v>421</v>
      </c>
      <c r="I31" s="45">
        <v>584</v>
      </c>
      <c r="J31" s="45">
        <v>196.11</v>
      </c>
      <c r="K31" s="45">
        <v>0</v>
      </c>
      <c r="L31" s="45">
        <v>3415.81</v>
      </c>
      <c r="M31" s="45"/>
      <c r="N31" s="46" t="s">
        <v>122</v>
      </c>
      <c r="O31" s="46"/>
    </row>
    <row r="32" spans="1:17" s="34" customFormat="1" ht="30" customHeight="1">
      <c r="A32" s="48" t="s">
        <v>57</v>
      </c>
      <c r="B32" s="132" t="s">
        <v>123</v>
      </c>
      <c r="C32" s="74" t="s">
        <v>80</v>
      </c>
      <c r="D32" s="122" t="s">
        <v>124</v>
      </c>
      <c r="E32" s="74" t="s">
        <v>77</v>
      </c>
      <c r="F32" s="45">
        <v>1074.29</v>
      </c>
      <c r="G32" s="45">
        <f>SUM(H32:I32)</f>
        <v>611</v>
      </c>
      <c r="H32" s="45">
        <v>322</v>
      </c>
      <c r="I32" s="45">
        <v>289</v>
      </c>
      <c r="J32" s="45"/>
      <c r="K32" s="45"/>
      <c r="L32" s="45">
        <f>F32-G32</f>
        <v>463.28999999999996</v>
      </c>
      <c r="M32" s="45"/>
      <c r="N32" s="46" t="s">
        <v>125</v>
      </c>
      <c r="O32" s="46" t="s">
        <v>67</v>
      </c>
      <c r="Q32" s="151"/>
    </row>
    <row r="33" spans="1:15" s="34" customFormat="1" ht="30" customHeight="1">
      <c r="A33" s="48" t="s">
        <v>109</v>
      </c>
      <c r="B33" s="46" t="s">
        <v>126</v>
      </c>
      <c r="C33" s="74"/>
      <c r="D33" s="58" t="s">
        <v>127</v>
      </c>
      <c r="E33" s="74"/>
      <c r="F33" s="45">
        <f>F34+F35+F36+F37+F38</f>
        <v>25849.440000000002</v>
      </c>
      <c r="G33" s="45">
        <f>G34+G35+G36+G37+G38</f>
        <v>13773.96</v>
      </c>
      <c r="H33" s="45">
        <f aca="true" t="shared" si="5" ref="H33:M33">H34+H35+H36+H37+H38</f>
        <v>7758</v>
      </c>
      <c r="I33" s="45">
        <f t="shared" si="5"/>
        <v>3120.46</v>
      </c>
      <c r="J33" s="45">
        <f t="shared" si="5"/>
        <v>2895.5</v>
      </c>
      <c r="K33" s="45">
        <f t="shared" si="5"/>
        <v>0</v>
      </c>
      <c r="L33" s="45">
        <f t="shared" si="5"/>
        <v>25431.440000000002</v>
      </c>
      <c r="M33" s="45">
        <f t="shared" si="5"/>
        <v>449</v>
      </c>
      <c r="N33" s="46"/>
      <c r="O33" s="46"/>
    </row>
    <row r="34" spans="1:15" s="34" customFormat="1" ht="30" customHeight="1">
      <c r="A34" s="48" t="s">
        <v>46</v>
      </c>
      <c r="B34" s="46" t="s">
        <v>128</v>
      </c>
      <c r="C34" s="74" t="s">
        <v>59</v>
      </c>
      <c r="D34" s="58" t="s">
        <v>129</v>
      </c>
      <c r="E34" s="74">
        <v>2014</v>
      </c>
      <c r="F34" s="120">
        <v>14983.17</v>
      </c>
      <c r="G34" s="121">
        <v>4233.46</v>
      </c>
      <c r="H34" s="121">
        <v>4000</v>
      </c>
      <c r="I34" s="121">
        <v>233.46</v>
      </c>
      <c r="J34" s="120"/>
      <c r="K34" s="120"/>
      <c r="L34" s="120">
        <v>14983.17</v>
      </c>
      <c r="M34" s="120"/>
      <c r="N34" s="46" t="s">
        <v>130</v>
      </c>
      <c r="O34" s="46"/>
    </row>
    <row r="35" spans="1:15" s="34" customFormat="1" ht="30" customHeight="1">
      <c r="A35" s="48" t="s">
        <v>52</v>
      </c>
      <c r="B35" s="46" t="s">
        <v>131</v>
      </c>
      <c r="C35" s="74" t="s">
        <v>59</v>
      </c>
      <c r="D35" s="58" t="s">
        <v>132</v>
      </c>
      <c r="E35" s="74">
        <v>2014</v>
      </c>
      <c r="F35" s="120">
        <v>1327.77</v>
      </c>
      <c r="G35" s="120">
        <v>420</v>
      </c>
      <c r="H35" s="120">
        <v>420</v>
      </c>
      <c r="I35" s="120"/>
      <c r="J35" s="120"/>
      <c r="K35" s="120"/>
      <c r="L35" s="120">
        <v>1327.77</v>
      </c>
      <c r="M35" s="120"/>
      <c r="N35" s="46" t="s">
        <v>133</v>
      </c>
      <c r="O35" s="46"/>
    </row>
    <row r="36" spans="1:15" s="34" customFormat="1" ht="30" customHeight="1">
      <c r="A36" s="48" t="s">
        <v>57</v>
      </c>
      <c r="B36" s="46" t="s">
        <v>134</v>
      </c>
      <c r="C36" s="74" t="s">
        <v>70</v>
      </c>
      <c r="D36" s="133" t="s">
        <v>135</v>
      </c>
      <c r="E36" s="74" t="s">
        <v>77</v>
      </c>
      <c r="F36" s="45">
        <v>6838.5</v>
      </c>
      <c r="G36" s="45">
        <v>6838.5</v>
      </c>
      <c r="H36" s="45">
        <v>2019</v>
      </c>
      <c r="I36" s="146">
        <v>2861</v>
      </c>
      <c r="J36" s="147">
        <v>1958.5</v>
      </c>
      <c r="K36" s="45"/>
      <c r="L36" s="45">
        <v>6838.5</v>
      </c>
      <c r="M36" s="45"/>
      <c r="N36" s="46" t="s">
        <v>67</v>
      </c>
      <c r="O36" s="46"/>
    </row>
    <row r="37" spans="1:15" s="34" customFormat="1" ht="30" customHeight="1">
      <c r="A37" s="48" t="s">
        <v>63</v>
      </c>
      <c r="B37" s="46" t="s">
        <v>136</v>
      </c>
      <c r="C37" s="74" t="s">
        <v>137</v>
      </c>
      <c r="D37" s="122" t="s">
        <v>138</v>
      </c>
      <c r="E37" s="74">
        <v>2012</v>
      </c>
      <c r="F37" s="45">
        <v>2660</v>
      </c>
      <c r="G37" s="45">
        <v>2242</v>
      </c>
      <c r="H37" s="45">
        <v>1319</v>
      </c>
      <c r="I37" s="45">
        <v>26</v>
      </c>
      <c r="J37" s="45">
        <v>897</v>
      </c>
      <c r="K37" s="45"/>
      <c r="L37" s="45">
        <v>2242</v>
      </c>
      <c r="M37" s="45">
        <v>449</v>
      </c>
      <c r="N37" s="46" t="s">
        <v>139</v>
      </c>
      <c r="O37" s="46"/>
    </row>
    <row r="38" spans="1:15" s="34" customFormat="1" ht="30" customHeight="1">
      <c r="A38" s="48" t="s">
        <v>68</v>
      </c>
      <c r="B38" s="46" t="s">
        <v>140</v>
      </c>
      <c r="C38" s="74" t="s">
        <v>141</v>
      </c>
      <c r="D38" s="58" t="s">
        <v>142</v>
      </c>
      <c r="E38" s="74">
        <v>2012</v>
      </c>
      <c r="F38" s="45">
        <v>40</v>
      </c>
      <c r="G38" s="45">
        <v>40</v>
      </c>
      <c r="H38" s="45"/>
      <c r="I38" s="45"/>
      <c r="J38" s="45">
        <v>40</v>
      </c>
      <c r="K38" s="45"/>
      <c r="L38" s="45">
        <v>40</v>
      </c>
      <c r="M38" s="45"/>
      <c r="N38" s="46" t="s">
        <v>143</v>
      </c>
      <c r="O38" s="46"/>
    </row>
    <row r="39" spans="1:15" s="96" customFormat="1" ht="21.75" customHeight="1">
      <c r="A39" s="134" t="s">
        <v>144</v>
      </c>
      <c r="B39" s="135" t="s">
        <v>145</v>
      </c>
      <c r="C39" s="136"/>
      <c r="D39" s="137"/>
      <c r="E39" s="138"/>
      <c r="F39" s="90"/>
      <c r="G39" s="90"/>
      <c r="H39" s="90"/>
      <c r="I39" s="90"/>
      <c r="J39" s="90"/>
      <c r="K39" s="90"/>
      <c r="L39" s="90"/>
      <c r="M39" s="90"/>
      <c r="N39" s="148"/>
      <c r="O39" s="148"/>
    </row>
    <row r="40" spans="1:15" s="34" customFormat="1" ht="30" customHeight="1">
      <c r="A40" s="48" t="s">
        <v>146</v>
      </c>
      <c r="B40" s="46" t="s">
        <v>147</v>
      </c>
      <c r="C40" s="74"/>
      <c r="D40" s="58" t="s">
        <v>148</v>
      </c>
      <c r="E40" s="74"/>
      <c r="F40" s="45">
        <v>1000</v>
      </c>
      <c r="G40" s="45">
        <v>1000</v>
      </c>
      <c r="H40" s="45">
        <v>1000</v>
      </c>
      <c r="I40" s="45"/>
      <c r="J40" s="45"/>
      <c r="K40" s="45"/>
      <c r="L40" s="45">
        <v>1000</v>
      </c>
      <c r="M40" s="45"/>
      <c r="N40" s="46"/>
      <c r="O40" s="46"/>
    </row>
    <row r="41" spans="1:15" s="34" customFormat="1" ht="30" customHeight="1">
      <c r="A41" s="48" t="s">
        <v>46</v>
      </c>
      <c r="B41" s="46" t="s">
        <v>149</v>
      </c>
      <c r="C41" s="74" t="s">
        <v>141</v>
      </c>
      <c r="D41" s="58" t="s">
        <v>148</v>
      </c>
      <c r="E41" s="74">
        <v>2015</v>
      </c>
      <c r="F41" s="45">
        <v>1000</v>
      </c>
      <c r="G41" s="45">
        <v>1000</v>
      </c>
      <c r="H41" s="45">
        <v>1000</v>
      </c>
      <c r="I41" s="45"/>
      <c r="J41" s="45"/>
      <c r="K41" s="45"/>
      <c r="L41" s="45">
        <v>1000</v>
      </c>
      <c r="M41" s="45"/>
      <c r="N41" s="46" t="s">
        <v>150</v>
      </c>
      <c r="O41" s="46"/>
    </row>
    <row r="42" spans="1:15" s="34" customFormat="1" ht="30" customHeight="1">
      <c r="A42" s="48" t="s">
        <v>151</v>
      </c>
      <c r="B42" s="46" t="s">
        <v>152</v>
      </c>
      <c r="C42" s="74"/>
      <c r="D42" s="58"/>
      <c r="E42" s="74"/>
      <c r="F42" s="45">
        <f>F43+F48</f>
        <v>1317</v>
      </c>
      <c r="G42" s="45">
        <f aca="true" t="shared" si="6" ref="G42:M42">G43+G48</f>
        <v>1317</v>
      </c>
      <c r="H42" s="45">
        <f t="shared" si="6"/>
        <v>963</v>
      </c>
      <c r="I42" s="45">
        <f t="shared" si="6"/>
        <v>242</v>
      </c>
      <c r="J42" s="45">
        <f t="shared" si="6"/>
        <v>112</v>
      </c>
      <c r="K42" s="45">
        <f t="shared" si="6"/>
        <v>0</v>
      </c>
      <c r="L42" s="45">
        <f t="shared" si="6"/>
        <v>754</v>
      </c>
      <c r="M42" s="45">
        <f t="shared" si="6"/>
        <v>700</v>
      </c>
      <c r="N42" s="46"/>
      <c r="O42" s="46"/>
    </row>
    <row r="43" spans="1:15" s="34" customFormat="1" ht="30" customHeight="1">
      <c r="A43" s="48" t="s">
        <v>43</v>
      </c>
      <c r="B43" s="46" t="s">
        <v>153</v>
      </c>
      <c r="C43" s="74"/>
      <c r="D43" s="58" t="s">
        <v>154</v>
      </c>
      <c r="E43" s="74"/>
      <c r="F43" s="45">
        <f>F44+F45+F46</f>
        <v>1277</v>
      </c>
      <c r="G43" s="45">
        <f aca="true" t="shared" si="7" ref="G43:M43">G44+G45+G46</f>
        <v>1277</v>
      </c>
      <c r="H43" s="45">
        <f t="shared" si="7"/>
        <v>963</v>
      </c>
      <c r="I43" s="45">
        <f t="shared" si="7"/>
        <v>242</v>
      </c>
      <c r="J43" s="45">
        <f t="shared" si="7"/>
        <v>72</v>
      </c>
      <c r="K43" s="45">
        <f t="shared" si="7"/>
        <v>0</v>
      </c>
      <c r="L43" s="45">
        <f t="shared" si="7"/>
        <v>714</v>
      </c>
      <c r="M43" s="45">
        <f t="shared" si="7"/>
        <v>500</v>
      </c>
      <c r="N43" s="46"/>
      <c r="O43" s="46"/>
    </row>
    <row r="44" spans="1:15" s="34" customFormat="1" ht="30" customHeight="1">
      <c r="A44" s="48" t="s">
        <v>46</v>
      </c>
      <c r="B44" s="46" t="s">
        <v>155</v>
      </c>
      <c r="C44" s="74" t="s">
        <v>48</v>
      </c>
      <c r="D44" s="58" t="s">
        <v>156</v>
      </c>
      <c r="E44" s="74" t="s">
        <v>157</v>
      </c>
      <c r="F44" s="45">
        <v>664</v>
      </c>
      <c r="G44" s="45">
        <v>664</v>
      </c>
      <c r="H44" s="45">
        <v>542</v>
      </c>
      <c r="I44" s="45">
        <v>122</v>
      </c>
      <c r="J44" s="45"/>
      <c r="K44" s="45"/>
      <c r="L44" s="45">
        <v>664</v>
      </c>
      <c r="M44" s="45">
        <v>500</v>
      </c>
      <c r="N44" s="46"/>
      <c r="O44" s="46"/>
    </row>
    <row r="45" spans="1:15" s="34" customFormat="1" ht="30" customHeight="1">
      <c r="A45" s="48" t="s">
        <v>52</v>
      </c>
      <c r="B45" s="46" t="s">
        <v>158</v>
      </c>
      <c r="C45" s="74" t="s">
        <v>70</v>
      </c>
      <c r="D45" s="122" t="s">
        <v>159</v>
      </c>
      <c r="E45" s="74" t="s">
        <v>77</v>
      </c>
      <c r="F45" s="74">
        <v>563</v>
      </c>
      <c r="G45" s="74">
        <v>563</v>
      </c>
      <c r="H45" s="45">
        <v>421</v>
      </c>
      <c r="I45" s="45">
        <v>70</v>
      </c>
      <c r="J45" s="45">
        <v>72</v>
      </c>
      <c r="K45" s="45"/>
      <c r="L45" s="45"/>
      <c r="M45" s="45"/>
      <c r="N45" s="46"/>
      <c r="O45" s="46"/>
    </row>
    <row r="46" spans="1:15" s="97" customFormat="1" ht="30" customHeight="1">
      <c r="A46" s="139" t="s">
        <v>57</v>
      </c>
      <c r="B46" s="46" t="s">
        <v>160</v>
      </c>
      <c r="C46" s="90" t="s">
        <v>80</v>
      </c>
      <c r="D46" s="137" t="s">
        <v>161</v>
      </c>
      <c r="E46" s="138" t="s">
        <v>77</v>
      </c>
      <c r="F46" s="90">
        <v>50</v>
      </c>
      <c r="G46" s="90">
        <v>50</v>
      </c>
      <c r="H46" s="90"/>
      <c r="I46" s="90">
        <v>50</v>
      </c>
      <c r="J46" s="90"/>
      <c r="K46" s="90"/>
      <c r="L46" s="90">
        <v>50</v>
      </c>
      <c r="M46" s="90"/>
      <c r="N46" s="90" t="s">
        <v>162</v>
      </c>
      <c r="O46" s="149"/>
    </row>
    <row r="47" spans="1:15" s="34" customFormat="1" ht="30" customHeight="1">
      <c r="A47" s="48" t="s">
        <v>107</v>
      </c>
      <c r="B47" s="46" t="s">
        <v>163</v>
      </c>
      <c r="C47" s="74"/>
      <c r="D47" s="58"/>
      <c r="E47" s="74"/>
      <c r="F47" s="45">
        <v>40</v>
      </c>
      <c r="G47" s="45">
        <v>40</v>
      </c>
      <c r="H47" s="45"/>
      <c r="I47" s="45"/>
      <c r="J47" s="45">
        <v>40</v>
      </c>
      <c r="K47" s="45"/>
      <c r="L47" s="45">
        <v>40</v>
      </c>
      <c r="M47" s="45">
        <v>200</v>
      </c>
      <c r="N47" s="46"/>
      <c r="O47" s="46"/>
    </row>
    <row r="48" spans="1:15" s="34" customFormat="1" ht="30" customHeight="1">
      <c r="A48" s="48" t="s">
        <v>46</v>
      </c>
      <c r="B48" s="46" t="s">
        <v>164</v>
      </c>
      <c r="C48" s="74" t="s">
        <v>48</v>
      </c>
      <c r="D48" s="58" t="s">
        <v>165</v>
      </c>
      <c r="E48" s="74">
        <v>2014</v>
      </c>
      <c r="F48" s="45">
        <v>40</v>
      </c>
      <c r="G48" s="45">
        <v>40</v>
      </c>
      <c r="H48" s="45"/>
      <c r="I48" s="45"/>
      <c r="J48" s="45">
        <v>40</v>
      </c>
      <c r="K48" s="45"/>
      <c r="L48" s="45">
        <v>40</v>
      </c>
      <c r="M48" s="45">
        <v>200</v>
      </c>
      <c r="N48" s="46"/>
      <c r="O48" s="46"/>
    </row>
    <row r="49" spans="1:15" s="34" customFormat="1" ht="30" customHeight="1">
      <c r="A49" s="48" t="s">
        <v>166</v>
      </c>
      <c r="B49" s="46" t="s">
        <v>167</v>
      </c>
      <c r="C49" s="74"/>
      <c r="D49" s="58" t="s">
        <v>168</v>
      </c>
      <c r="E49" s="74"/>
      <c r="F49" s="45">
        <f>F50+F51+F52+F53+F54+F55</f>
        <v>12299.289999999999</v>
      </c>
      <c r="G49" s="45">
        <f aca="true" t="shared" si="8" ref="G49:L49">G50+G51+G52+G53+G54+G55</f>
        <v>11560.59</v>
      </c>
      <c r="H49" s="45">
        <f t="shared" si="8"/>
        <v>7484.4</v>
      </c>
      <c r="I49" s="45">
        <f t="shared" si="8"/>
        <v>2813</v>
      </c>
      <c r="J49" s="45">
        <f t="shared" si="8"/>
        <v>1263.19</v>
      </c>
      <c r="K49" s="45">
        <f t="shared" si="8"/>
        <v>0</v>
      </c>
      <c r="L49" s="45">
        <f t="shared" si="8"/>
        <v>12299.289999999999</v>
      </c>
      <c r="M49" s="45"/>
      <c r="N49" s="46"/>
      <c r="O49" s="46"/>
    </row>
    <row r="50" spans="1:15" s="34" customFormat="1" ht="30" customHeight="1">
      <c r="A50" s="48" t="s">
        <v>43</v>
      </c>
      <c r="B50" s="46" t="s">
        <v>169</v>
      </c>
      <c r="C50" s="74" t="s">
        <v>48</v>
      </c>
      <c r="D50" s="58" t="s">
        <v>170</v>
      </c>
      <c r="E50" s="74" t="s">
        <v>157</v>
      </c>
      <c r="F50" s="45">
        <v>6509</v>
      </c>
      <c r="G50" s="45">
        <v>6509</v>
      </c>
      <c r="H50" s="45">
        <v>4250</v>
      </c>
      <c r="I50" s="45">
        <v>1228</v>
      </c>
      <c r="J50" s="45">
        <v>1031</v>
      </c>
      <c r="K50" s="45">
        <v>0</v>
      </c>
      <c r="L50" s="45">
        <v>6509</v>
      </c>
      <c r="M50" s="45"/>
      <c r="N50" s="46" t="s">
        <v>171</v>
      </c>
      <c r="O50" s="46"/>
    </row>
    <row r="51" spans="1:15" s="34" customFormat="1" ht="30" customHeight="1">
      <c r="A51" s="48" t="s">
        <v>107</v>
      </c>
      <c r="B51" s="46" t="s">
        <v>172</v>
      </c>
      <c r="C51" s="74" t="s">
        <v>59</v>
      </c>
      <c r="D51" s="58" t="s">
        <v>173</v>
      </c>
      <c r="E51" s="74" t="s">
        <v>77</v>
      </c>
      <c r="F51" s="45">
        <v>2027.4900000000002</v>
      </c>
      <c r="G51" s="45">
        <v>1593</v>
      </c>
      <c r="H51" s="45">
        <v>1523</v>
      </c>
      <c r="I51" s="45">
        <v>0</v>
      </c>
      <c r="J51" s="45">
        <v>70</v>
      </c>
      <c r="K51" s="45">
        <v>0</v>
      </c>
      <c r="L51" s="45">
        <v>2027.4900000000002</v>
      </c>
      <c r="M51" s="45">
        <v>0</v>
      </c>
      <c r="N51" s="46" t="s">
        <v>174</v>
      </c>
      <c r="O51" s="46"/>
    </row>
    <row r="52" spans="1:15" s="34" customFormat="1" ht="30" customHeight="1">
      <c r="A52" s="48" t="s">
        <v>109</v>
      </c>
      <c r="B52" s="58" t="s">
        <v>175</v>
      </c>
      <c r="C52" s="74" t="s">
        <v>70</v>
      </c>
      <c r="D52" s="122" t="s">
        <v>176</v>
      </c>
      <c r="E52" s="74" t="s">
        <v>157</v>
      </c>
      <c r="F52" s="45">
        <v>2175</v>
      </c>
      <c r="G52" s="45">
        <v>2175</v>
      </c>
      <c r="H52" s="45">
        <v>1301</v>
      </c>
      <c r="I52" s="45">
        <v>782</v>
      </c>
      <c r="J52" s="45">
        <v>92</v>
      </c>
      <c r="K52" s="45"/>
      <c r="L52" s="45">
        <v>2175</v>
      </c>
      <c r="M52" s="45"/>
      <c r="N52" s="46"/>
      <c r="O52" s="46"/>
    </row>
    <row r="53" spans="1:15" s="34" customFormat="1" ht="30" customHeight="1">
      <c r="A53" s="48" t="s">
        <v>177</v>
      </c>
      <c r="B53" s="46" t="s">
        <v>178</v>
      </c>
      <c r="C53" s="74" t="s">
        <v>80</v>
      </c>
      <c r="D53" s="58" t="s">
        <v>179</v>
      </c>
      <c r="E53" s="74" t="s">
        <v>77</v>
      </c>
      <c r="F53" s="45">
        <v>228</v>
      </c>
      <c r="G53" s="45">
        <v>228</v>
      </c>
      <c r="H53" s="45">
        <v>228</v>
      </c>
      <c r="I53" s="45"/>
      <c r="J53" s="45"/>
      <c r="K53" s="45"/>
      <c r="L53" s="45">
        <v>228</v>
      </c>
      <c r="M53" s="45"/>
      <c r="N53" s="46" t="s">
        <v>180</v>
      </c>
      <c r="O53" s="46" t="s">
        <v>67</v>
      </c>
    </row>
    <row r="54" spans="1:15" s="34" customFormat="1" ht="30" customHeight="1">
      <c r="A54" s="48" t="s">
        <v>181</v>
      </c>
      <c r="B54" s="46" t="s">
        <v>182</v>
      </c>
      <c r="C54" s="74" t="s">
        <v>137</v>
      </c>
      <c r="D54" s="122" t="s">
        <v>183</v>
      </c>
      <c r="E54" s="74" t="s">
        <v>184</v>
      </c>
      <c r="F54" s="45">
        <v>685.8</v>
      </c>
      <c r="G54" s="45">
        <v>434.4</v>
      </c>
      <c r="H54" s="45">
        <v>182.4</v>
      </c>
      <c r="I54" s="45">
        <v>252</v>
      </c>
      <c r="J54" s="45">
        <v>0</v>
      </c>
      <c r="K54" s="45">
        <v>0</v>
      </c>
      <c r="L54" s="45">
        <v>685.8</v>
      </c>
      <c r="M54" s="45"/>
      <c r="N54" s="46" t="s">
        <v>139</v>
      </c>
      <c r="O54" s="46"/>
    </row>
    <row r="55" spans="1:15" s="34" customFormat="1" ht="30" customHeight="1">
      <c r="A55" s="48" t="s">
        <v>185</v>
      </c>
      <c r="B55" s="46" t="s">
        <v>186</v>
      </c>
      <c r="C55" s="140" t="s">
        <v>87</v>
      </c>
      <c r="D55" s="58" t="s">
        <v>187</v>
      </c>
      <c r="E55" s="140" t="s">
        <v>188</v>
      </c>
      <c r="F55" s="45">
        <v>674</v>
      </c>
      <c r="G55" s="45">
        <v>621.19</v>
      </c>
      <c r="H55" s="45">
        <v>0</v>
      </c>
      <c r="I55" s="45">
        <v>551</v>
      </c>
      <c r="J55" s="45">
        <v>70.19</v>
      </c>
      <c r="K55" s="45"/>
      <c r="L55" s="45">
        <v>674</v>
      </c>
      <c r="M55" s="45"/>
      <c r="N55" s="46" t="s">
        <v>139</v>
      </c>
      <c r="O55" s="46"/>
    </row>
    <row r="56" spans="1:256" s="34" customFormat="1" ht="21.75" customHeight="1">
      <c r="A56" s="134" t="s">
        <v>189</v>
      </c>
      <c r="B56" s="135" t="s">
        <v>190</v>
      </c>
      <c r="C56" s="141"/>
      <c r="D56" s="58" t="s">
        <v>191</v>
      </c>
      <c r="E56" s="138"/>
      <c r="F56" s="90">
        <f>F57+F58</f>
        <v>2871</v>
      </c>
      <c r="G56" s="90">
        <f aca="true" t="shared" si="9" ref="G56:L56">G57+G58</f>
        <v>2871</v>
      </c>
      <c r="H56" s="90">
        <f t="shared" si="9"/>
        <v>1723</v>
      </c>
      <c r="I56" s="90">
        <f t="shared" si="9"/>
        <v>574</v>
      </c>
      <c r="J56" s="90">
        <f t="shared" si="9"/>
        <v>574</v>
      </c>
      <c r="K56" s="90">
        <f t="shared" si="9"/>
        <v>0</v>
      </c>
      <c r="L56" s="90">
        <f t="shared" si="9"/>
        <v>2871</v>
      </c>
      <c r="M56" s="90"/>
      <c r="N56" s="150"/>
      <c r="O56" s="148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  <c r="CL56" s="96"/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6"/>
      <c r="DG56" s="96"/>
      <c r="DH56" s="96"/>
      <c r="DI56" s="96"/>
      <c r="DJ56" s="96"/>
      <c r="DK56" s="96"/>
      <c r="DL56" s="96"/>
      <c r="DM56" s="96"/>
      <c r="DN56" s="96"/>
      <c r="DO56" s="96"/>
      <c r="DP56" s="96"/>
      <c r="DQ56" s="96"/>
      <c r="DR56" s="96"/>
      <c r="DS56" s="96"/>
      <c r="DT56" s="96"/>
      <c r="DU56" s="96"/>
      <c r="DV56" s="96"/>
      <c r="DW56" s="96"/>
      <c r="DX56" s="96"/>
      <c r="DY56" s="96"/>
      <c r="DZ56" s="96"/>
      <c r="EA56" s="96"/>
      <c r="EB56" s="96"/>
      <c r="EC56" s="96"/>
      <c r="ED56" s="96"/>
      <c r="EE56" s="96"/>
      <c r="EF56" s="96"/>
      <c r="EG56" s="96"/>
      <c r="EH56" s="96"/>
      <c r="EI56" s="96"/>
      <c r="EJ56" s="96"/>
      <c r="EK56" s="96"/>
      <c r="EL56" s="96"/>
      <c r="EM56" s="96"/>
      <c r="EN56" s="96"/>
      <c r="EO56" s="96"/>
      <c r="EP56" s="96"/>
      <c r="EQ56" s="96"/>
      <c r="ER56" s="96"/>
      <c r="ES56" s="96"/>
      <c r="ET56" s="96"/>
      <c r="EU56" s="96"/>
      <c r="EV56" s="96"/>
      <c r="EW56" s="96"/>
      <c r="EX56" s="96"/>
      <c r="EY56" s="96"/>
      <c r="EZ56" s="96"/>
      <c r="FA56" s="96"/>
      <c r="FB56" s="96"/>
      <c r="FC56" s="96"/>
      <c r="FD56" s="96"/>
      <c r="FE56" s="96"/>
      <c r="FF56" s="96"/>
      <c r="FG56" s="96"/>
      <c r="FH56" s="96"/>
      <c r="FI56" s="96"/>
      <c r="FJ56" s="96"/>
      <c r="FK56" s="96"/>
      <c r="FL56" s="96"/>
      <c r="FM56" s="96"/>
      <c r="FN56" s="96"/>
      <c r="FO56" s="96"/>
      <c r="FP56" s="96"/>
      <c r="FQ56" s="96"/>
      <c r="FR56" s="96"/>
      <c r="FS56" s="96"/>
      <c r="FT56" s="96"/>
      <c r="FU56" s="96"/>
      <c r="FV56" s="96"/>
      <c r="FW56" s="96"/>
      <c r="FX56" s="96"/>
      <c r="FY56" s="96"/>
      <c r="FZ56" s="96"/>
      <c r="GA56" s="96"/>
      <c r="GB56" s="96"/>
      <c r="GC56" s="96"/>
      <c r="GD56" s="96"/>
      <c r="GE56" s="96"/>
      <c r="GF56" s="96"/>
      <c r="GG56" s="96"/>
      <c r="GH56" s="96"/>
      <c r="GI56" s="96"/>
      <c r="GJ56" s="96"/>
      <c r="GK56" s="96"/>
      <c r="GL56" s="96"/>
      <c r="GM56" s="96"/>
      <c r="GN56" s="96"/>
      <c r="GO56" s="96"/>
      <c r="GP56" s="96"/>
      <c r="GQ56" s="96"/>
      <c r="GR56" s="96"/>
      <c r="GS56" s="96"/>
      <c r="GT56" s="96"/>
      <c r="GU56" s="96"/>
      <c r="GV56" s="96"/>
      <c r="GW56" s="96"/>
      <c r="GX56" s="96"/>
      <c r="GY56" s="96"/>
      <c r="GZ56" s="96"/>
      <c r="HA56" s="96"/>
      <c r="HB56" s="96"/>
      <c r="HC56" s="96"/>
      <c r="HD56" s="96"/>
      <c r="HE56" s="96"/>
      <c r="HF56" s="96"/>
      <c r="HG56" s="96"/>
      <c r="HH56" s="96"/>
      <c r="HI56" s="96"/>
      <c r="HJ56" s="96"/>
      <c r="HK56" s="96"/>
      <c r="HL56" s="96"/>
      <c r="HM56" s="96"/>
      <c r="HN56" s="96"/>
      <c r="HO56" s="96"/>
      <c r="HP56" s="96"/>
      <c r="HQ56" s="96"/>
      <c r="HR56" s="96"/>
      <c r="HS56" s="96"/>
      <c r="HT56" s="96"/>
      <c r="HU56" s="96"/>
      <c r="HV56" s="96"/>
      <c r="HW56" s="96"/>
      <c r="HX56" s="96"/>
      <c r="HY56" s="96"/>
      <c r="HZ56" s="96"/>
      <c r="IA56" s="96"/>
      <c r="IB56" s="96"/>
      <c r="IC56" s="96"/>
      <c r="ID56" s="96"/>
      <c r="IE56" s="96"/>
      <c r="IF56" s="96"/>
      <c r="IG56" s="96"/>
      <c r="IH56" s="96"/>
      <c r="II56" s="96"/>
      <c r="IJ56" s="96"/>
      <c r="IK56" s="96"/>
      <c r="IL56" s="96"/>
      <c r="IM56" s="96"/>
      <c r="IN56" s="96"/>
      <c r="IO56" s="96"/>
      <c r="IP56" s="96"/>
      <c r="IQ56" s="96"/>
      <c r="IR56" s="96"/>
      <c r="IS56" s="96"/>
      <c r="IT56" s="96"/>
      <c r="IU56" s="96"/>
      <c r="IV56" s="96"/>
    </row>
    <row r="57" spans="1:15" s="34" customFormat="1" ht="30" customHeight="1">
      <c r="A57" s="48" t="s">
        <v>46</v>
      </c>
      <c r="B57" s="81" t="s">
        <v>192</v>
      </c>
      <c r="C57" s="74" t="s">
        <v>48</v>
      </c>
      <c r="D57" s="58" t="s">
        <v>193</v>
      </c>
      <c r="E57" s="140">
        <v>2014</v>
      </c>
      <c r="F57" s="142">
        <f>L57+M57</f>
        <v>846</v>
      </c>
      <c r="G57" s="142">
        <f>H57+I57+J57+K57</f>
        <v>846</v>
      </c>
      <c r="H57" s="142">
        <v>508</v>
      </c>
      <c r="I57" s="142">
        <v>169</v>
      </c>
      <c r="J57" s="142">
        <v>169</v>
      </c>
      <c r="K57" s="142"/>
      <c r="L57" s="142">
        <f>G57</f>
        <v>846</v>
      </c>
      <c r="M57" s="142">
        <v>0</v>
      </c>
      <c r="N57" s="81" t="s">
        <v>194</v>
      </c>
      <c r="O57" s="81"/>
    </row>
    <row r="58" spans="1:15" s="34" customFormat="1" ht="30" customHeight="1">
      <c r="A58" s="48" t="s">
        <v>52</v>
      </c>
      <c r="B58" s="81" t="s">
        <v>195</v>
      </c>
      <c r="C58" s="74" t="s">
        <v>48</v>
      </c>
      <c r="D58" s="58" t="s">
        <v>196</v>
      </c>
      <c r="E58" s="140">
        <v>2014</v>
      </c>
      <c r="F58" s="142">
        <f>L58+M58</f>
        <v>2025</v>
      </c>
      <c r="G58" s="142">
        <f>H58+I58+J58+K58</f>
        <v>2025</v>
      </c>
      <c r="H58" s="142">
        <v>1215</v>
      </c>
      <c r="I58" s="142">
        <v>405</v>
      </c>
      <c r="J58" s="142">
        <v>405</v>
      </c>
      <c r="K58" s="142"/>
      <c r="L58" s="142">
        <f>G58</f>
        <v>2025</v>
      </c>
      <c r="M58" s="142">
        <v>0</v>
      </c>
      <c r="N58" s="81" t="s">
        <v>197</v>
      </c>
      <c r="O58" s="81"/>
    </row>
    <row r="59" spans="1:15" s="94" customFormat="1" ht="30" customHeight="1">
      <c r="A59" s="143" t="s">
        <v>198</v>
      </c>
      <c r="B59" s="43" t="s">
        <v>199</v>
      </c>
      <c r="C59" s="113"/>
      <c r="D59" s="114"/>
      <c r="E59" s="113"/>
      <c r="F59" s="42">
        <f>F64</f>
        <v>175</v>
      </c>
      <c r="G59" s="42">
        <f aca="true" t="shared" si="10" ref="G59:M59">G64</f>
        <v>175</v>
      </c>
      <c r="H59" s="42">
        <f t="shared" si="10"/>
        <v>160</v>
      </c>
      <c r="I59" s="42">
        <f t="shared" si="10"/>
        <v>15</v>
      </c>
      <c r="J59" s="42">
        <f t="shared" si="10"/>
        <v>0</v>
      </c>
      <c r="K59" s="42">
        <f t="shared" si="10"/>
        <v>0</v>
      </c>
      <c r="L59" s="42">
        <f t="shared" si="10"/>
        <v>175</v>
      </c>
      <c r="M59" s="42">
        <f t="shared" si="10"/>
        <v>0</v>
      </c>
      <c r="N59" s="43"/>
      <c r="O59" s="43"/>
    </row>
    <row r="60" spans="1:15" s="34" customFormat="1" ht="30" customHeight="1">
      <c r="A60" s="48" t="s">
        <v>41</v>
      </c>
      <c r="B60" s="46" t="s">
        <v>200</v>
      </c>
      <c r="C60" s="74"/>
      <c r="D60" s="58"/>
      <c r="E60" s="74"/>
      <c r="F60" s="45"/>
      <c r="G60" s="45"/>
      <c r="H60" s="45"/>
      <c r="I60" s="45"/>
      <c r="J60" s="45"/>
      <c r="K60" s="45"/>
      <c r="L60" s="45"/>
      <c r="M60" s="45"/>
      <c r="N60" s="46"/>
      <c r="O60" s="46"/>
    </row>
    <row r="61" spans="1:15" s="34" customFormat="1" ht="30" customHeight="1">
      <c r="A61" s="48" t="s">
        <v>43</v>
      </c>
      <c r="B61" s="46" t="s">
        <v>201</v>
      </c>
      <c r="C61" s="74"/>
      <c r="D61" s="58"/>
      <c r="E61" s="74"/>
      <c r="F61" s="45"/>
      <c r="G61" s="45"/>
      <c r="H61" s="45"/>
      <c r="I61" s="45"/>
      <c r="J61" s="45"/>
      <c r="K61" s="45"/>
      <c r="L61" s="45"/>
      <c r="M61" s="45"/>
      <c r="N61" s="46"/>
      <c r="O61" s="46"/>
    </row>
    <row r="62" spans="1:15" s="34" customFormat="1" ht="30" customHeight="1">
      <c r="A62" s="48" t="s">
        <v>107</v>
      </c>
      <c r="B62" s="46" t="s">
        <v>202</v>
      </c>
      <c r="C62" s="74"/>
      <c r="D62" s="58"/>
      <c r="E62" s="74"/>
      <c r="F62" s="45"/>
      <c r="G62" s="45"/>
      <c r="H62" s="45"/>
      <c r="I62" s="45"/>
      <c r="J62" s="45"/>
      <c r="K62" s="45"/>
      <c r="L62" s="45"/>
      <c r="M62" s="45"/>
      <c r="N62" s="46"/>
      <c r="O62" s="46"/>
    </row>
    <row r="63" spans="1:15" s="34" customFormat="1" ht="30" customHeight="1">
      <c r="A63" s="48" t="s">
        <v>111</v>
      </c>
      <c r="B63" s="46" t="s">
        <v>203</v>
      </c>
      <c r="C63" s="74"/>
      <c r="D63" s="58"/>
      <c r="E63" s="74"/>
      <c r="F63" s="45"/>
      <c r="G63" s="45"/>
      <c r="H63" s="45"/>
      <c r="I63" s="45"/>
      <c r="J63" s="45"/>
      <c r="K63" s="45"/>
      <c r="L63" s="45"/>
      <c r="M63" s="45"/>
      <c r="N63" s="46"/>
      <c r="O63" s="46"/>
    </row>
    <row r="64" spans="1:15" s="34" customFormat="1" ht="30" customHeight="1">
      <c r="A64" s="48" t="s">
        <v>144</v>
      </c>
      <c r="B64" s="46" t="s">
        <v>204</v>
      </c>
      <c r="C64" s="74"/>
      <c r="D64" s="58" t="s">
        <v>205</v>
      </c>
      <c r="E64" s="74"/>
      <c r="F64" s="45">
        <f>F65+F66</f>
        <v>175</v>
      </c>
      <c r="G64" s="45">
        <f aca="true" t="shared" si="11" ref="G64:L64">G65+G66</f>
        <v>175</v>
      </c>
      <c r="H64" s="45">
        <f t="shared" si="11"/>
        <v>160</v>
      </c>
      <c r="I64" s="45">
        <f t="shared" si="11"/>
        <v>15</v>
      </c>
      <c r="J64" s="45">
        <f t="shared" si="11"/>
        <v>0</v>
      </c>
      <c r="K64" s="45">
        <f t="shared" si="11"/>
        <v>0</v>
      </c>
      <c r="L64" s="45">
        <f t="shared" si="11"/>
        <v>175</v>
      </c>
      <c r="M64" s="45"/>
      <c r="N64" s="46"/>
      <c r="O64" s="46"/>
    </row>
    <row r="65" spans="1:15" s="34" customFormat="1" ht="30" customHeight="1">
      <c r="A65" s="48" t="s">
        <v>46</v>
      </c>
      <c r="B65" s="46" t="s">
        <v>206</v>
      </c>
      <c r="C65" s="74" t="s">
        <v>48</v>
      </c>
      <c r="D65" s="58" t="s">
        <v>207</v>
      </c>
      <c r="E65" s="74">
        <v>2014</v>
      </c>
      <c r="F65" s="45">
        <v>160</v>
      </c>
      <c r="G65" s="45">
        <v>160</v>
      </c>
      <c r="H65" s="45">
        <v>160</v>
      </c>
      <c r="I65" s="45"/>
      <c r="J65" s="45"/>
      <c r="K65" s="45"/>
      <c r="L65" s="45">
        <v>160</v>
      </c>
      <c r="M65" s="45"/>
      <c r="N65" s="46" t="s">
        <v>208</v>
      </c>
      <c r="O65" s="46"/>
    </row>
    <row r="66" spans="1:15" s="34" customFormat="1" ht="30" customHeight="1">
      <c r="A66" s="48" t="s">
        <v>52</v>
      </c>
      <c r="B66" s="46" t="s">
        <v>209</v>
      </c>
      <c r="C66" s="74" t="s">
        <v>80</v>
      </c>
      <c r="D66" s="58" t="s">
        <v>210</v>
      </c>
      <c r="E66" s="74">
        <v>2014</v>
      </c>
      <c r="F66" s="45">
        <v>15</v>
      </c>
      <c r="G66" s="45">
        <v>15</v>
      </c>
      <c r="H66" s="45"/>
      <c r="I66" s="45">
        <v>15</v>
      </c>
      <c r="J66" s="45"/>
      <c r="K66" s="45"/>
      <c r="L66" s="45">
        <v>15</v>
      </c>
      <c r="M66" s="45"/>
      <c r="N66" s="46" t="s">
        <v>211</v>
      </c>
      <c r="O66" s="46" t="s">
        <v>212</v>
      </c>
    </row>
    <row r="67" spans="1:15" s="34" customFormat="1" ht="30" customHeight="1">
      <c r="A67" s="48"/>
      <c r="B67" s="46"/>
      <c r="C67" s="74"/>
      <c r="D67" s="58"/>
      <c r="E67" s="74"/>
      <c r="F67" s="45"/>
      <c r="G67" s="45"/>
      <c r="H67" s="45"/>
      <c r="I67" s="45"/>
      <c r="J67" s="45"/>
      <c r="K67" s="45"/>
      <c r="L67" s="45"/>
      <c r="M67" s="45"/>
      <c r="N67" s="46"/>
      <c r="O67" s="46"/>
    </row>
    <row r="68" spans="1:15" s="34" customFormat="1" ht="30" customHeight="1">
      <c r="A68" s="48"/>
      <c r="B68" s="46"/>
      <c r="C68" s="74"/>
      <c r="D68" s="58"/>
      <c r="E68" s="74"/>
      <c r="F68" s="45"/>
      <c r="G68" s="45"/>
      <c r="H68" s="45"/>
      <c r="I68" s="45"/>
      <c r="J68" s="45"/>
      <c r="K68" s="45"/>
      <c r="L68" s="45"/>
      <c r="M68" s="45"/>
      <c r="N68" s="46"/>
      <c r="O68" s="46"/>
    </row>
    <row r="69" spans="1:15" s="94" customFormat="1" ht="30" customHeight="1">
      <c r="A69" s="143" t="s">
        <v>213</v>
      </c>
      <c r="B69" s="43" t="s">
        <v>214</v>
      </c>
      <c r="C69" s="113"/>
      <c r="D69" s="114"/>
      <c r="E69" s="113"/>
      <c r="F69" s="42">
        <f aca="true" t="shared" si="12" ref="F69:M69">F70+F73+F76+F82</f>
        <v>26603.36</v>
      </c>
      <c r="G69" s="42">
        <f t="shared" si="12"/>
        <v>25916.12</v>
      </c>
      <c r="H69" s="42">
        <f t="shared" si="12"/>
        <v>17389.8</v>
      </c>
      <c r="I69" s="42">
        <f t="shared" si="12"/>
        <v>5603.5</v>
      </c>
      <c r="J69" s="42">
        <f t="shared" si="12"/>
        <v>2922.82</v>
      </c>
      <c r="K69" s="42">
        <f t="shared" si="12"/>
        <v>0</v>
      </c>
      <c r="L69" s="42">
        <f t="shared" si="12"/>
        <v>19033.75</v>
      </c>
      <c r="M69" s="42">
        <f t="shared" si="12"/>
        <v>687.24</v>
      </c>
      <c r="N69" s="43"/>
      <c r="O69" s="43"/>
    </row>
    <row r="70" spans="1:15" s="34" customFormat="1" ht="30" customHeight="1">
      <c r="A70" s="48" t="s">
        <v>41</v>
      </c>
      <c r="B70" s="46" t="s">
        <v>215</v>
      </c>
      <c r="C70" s="74"/>
      <c r="D70" s="58"/>
      <c r="E70" s="74"/>
      <c r="F70" s="45">
        <f>F71+F72</f>
        <v>3106.24</v>
      </c>
      <c r="G70" s="45">
        <f aca="true" t="shared" si="13" ref="G70:M70">G71+G72</f>
        <v>2475</v>
      </c>
      <c r="H70" s="45">
        <f t="shared" si="13"/>
        <v>1650</v>
      </c>
      <c r="I70" s="45">
        <f t="shared" si="13"/>
        <v>742.5</v>
      </c>
      <c r="J70" s="45">
        <f t="shared" si="13"/>
        <v>82.5</v>
      </c>
      <c r="K70" s="45">
        <f t="shared" si="13"/>
        <v>0</v>
      </c>
      <c r="L70" s="45">
        <f t="shared" si="13"/>
        <v>2475</v>
      </c>
      <c r="M70" s="45">
        <f t="shared" si="13"/>
        <v>631.24</v>
      </c>
      <c r="N70" s="46"/>
      <c r="O70" s="46"/>
    </row>
    <row r="71" spans="1:15" s="34" customFormat="1" ht="30" customHeight="1">
      <c r="A71" s="48"/>
      <c r="B71" s="81" t="s">
        <v>216</v>
      </c>
      <c r="C71" s="74" t="s">
        <v>48</v>
      </c>
      <c r="D71" s="58" t="s">
        <v>217</v>
      </c>
      <c r="E71" s="140">
        <v>2013</v>
      </c>
      <c r="F71" s="142">
        <f>L71+M71</f>
        <v>1500</v>
      </c>
      <c r="G71" s="142">
        <f>H71+I71+J71+K71</f>
        <v>1500</v>
      </c>
      <c r="H71" s="142">
        <v>1000</v>
      </c>
      <c r="I71" s="142">
        <v>450</v>
      </c>
      <c r="J71" s="142">
        <v>50</v>
      </c>
      <c r="K71" s="142"/>
      <c r="L71" s="142">
        <f>G71</f>
        <v>1500</v>
      </c>
      <c r="M71" s="142"/>
      <c r="N71" s="81"/>
      <c r="O71" s="81"/>
    </row>
    <row r="72" spans="1:15" s="34" customFormat="1" ht="30" customHeight="1">
      <c r="A72" s="48"/>
      <c r="B72" s="152" t="s">
        <v>218</v>
      </c>
      <c r="C72" s="74" t="s">
        <v>59</v>
      </c>
      <c r="D72" s="58" t="s">
        <v>219</v>
      </c>
      <c r="E72" s="74">
        <v>2012</v>
      </c>
      <c r="F72" s="45">
        <v>1606.24</v>
      </c>
      <c r="G72" s="45">
        <v>975</v>
      </c>
      <c r="H72" s="45">
        <v>650</v>
      </c>
      <c r="I72" s="45">
        <v>292.5</v>
      </c>
      <c r="J72" s="45">
        <v>32.5</v>
      </c>
      <c r="K72" s="45"/>
      <c r="L72" s="45">
        <v>975</v>
      </c>
      <c r="M72" s="45">
        <v>631.24</v>
      </c>
      <c r="N72" s="46" t="s">
        <v>220</v>
      </c>
      <c r="O72" s="46"/>
    </row>
    <row r="73" spans="1:15" s="34" customFormat="1" ht="30" customHeight="1">
      <c r="A73" s="48" t="s">
        <v>111</v>
      </c>
      <c r="B73" s="46" t="s">
        <v>221</v>
      </c>
      <c r="C73" s="74"/>
      <c r="D73" s="58"/>
      <c r="E73" s="74"/>
      <c r="F73" s="142">
        <f>L73+M73</f>
        <v>2129</v>
      </c>
      <c r="G73" s="142">
        <v>2129</v>
      </c>
      <c r="H73" s="142">
        <v>2129</v>
      </c>
      <c r="I73" s="142"/>
      <c r="J73" s="142"/>
      <c r="K73" s="142"/>
      <c r="L73" s="142">
        <v>2129</v>
      </c>
      <c r="M73" s="45"/>
      <c r="N73" s="46"/>
      <c r="O73" s="46"/>
    </row>
    <row r="74" spans="1:15" s="34" customFormat="1" ht="30" customHeight="1">
      <c r="A74" s="48"/>
      <c r="B74" s="81" t="s">
        <v>222</v>
      </c>
      <c r="C74" s="74" t="s">
        <v>48</v>
      </c>
      <c r="D74" s="58" t="s">
        <v>223</v>
      </c>
      <c r="E74" s="140">
        <v>2015</v>
      </c>
      <c r="F74" s="142">
        <f>L74+M74</f>
        <v>2129</v>
      </c>
      <c r="G74" s="142">
        <v>2129</v>
      </c>
      <c r="H74" s="142">
        <v>2129</v>
      </c>
      <c r="I74" s="142"/>
      <c r="J74" s="142"/>
      <c r="K74" s="142"/>
      <c r="L74" s="142">
        <v>2129</v>
      </c>
      <c r="M74" s="142"/>
      <c r="N74" s="81" t="s">
        <v>224</v>
      </c>
      <c r="O74" s="81"/>
    </row>
    <row r="75" spans="1:15" s="34" customFormat="1" ht="30" customHeight="1">
      <c r="A75" s="48" t="s">
        <v>144</v>
      </c>
      <c r="B75" s="46" t="s">
        <v>225</v>
      </c>
      <c r="C75" s="74"/>
      <c r="D75" s="58"/>
      <c r="E75" s="74"/>
      <c r="F75" s="45"/>
      <c r="G75" s="45"/>
      <c r="H75" s="45"/>
      <c r="I75" s="45"/>
      <c r="J75" s="45"/>
      <c r="K75" s="45"/>
      <c r="L75" s="45"/>
      <c r="M75" s="45"/>
      <c r="N75" s="46"/>
      <c r="O75" s="46"/>
    </row>
    <row r="76" spans="1:15" s="34" customFormat="1" ht="30" customHeight="1">
      <c r="A76" s="48" t="s">
        <v>146</v>
      </c>
      <c r="B76" s="46" t="s">
        <v>226</v>
      </c>
      <c r="C76" s="74"/>
      <c r="D76" s="58" t="s">
        <v>227</v>
      </c>
      <c r="E76" s="74"/>
      <c r="F76" s="45">
        <f>F77+F78+F79+F80+F81</f>
        <v>4131.32</v>
      </c>
      <c r="G76" s="45">
        <f aca="true" t="shared" si="14" ref="G76:M76">G77+G78+G79+G80+G81</f>
        <v>4075.32</v>
      </c>
      <c r="H76" s="45">
        <f t="shared" si="14"/>
        <v>2320</v>
      </c>
      <c r="I76" s="45">
        <f t="shared" si="14"/>
        <v>1482</v>
      </c>
      <c r="J76" s="45">
        <f t="shared" si="14"/>
        <v>273.32</v>
      </c>
      <c r="K76" s="45">
        <f t="shared" si="14"/>
        <v>0</v>
      </c>
      <c r="L76" s="45">
        <f t="shared" si="14"/>
        <v>2203.75</v>
      </c>
      <c r="M76" s="45">
        <f t="shared" si="14"/>
        <v>56</v>
      </c>
      <c r="N76" s="46"/>
      <c r="O76" s="46"/>
    </row>
    <row r="77" spans="1:15" s="34" customFormat="1" ht="30" customHeight="1">
      <c r="A77" s="48" t="s">
        <v>46</v>
      </c>
      <c r="B77" s="81" t="s">
        <v>228</v>
      </c>
      <c r="C77" s="74" t="s">
        <v>48</v>
      </c>
      <c r="D77" s="58" t="s">
        <v>229</v>
      </c>
      <c r="E77" s="140" t="s">
        <v>230</v>
      </c>
      <c r="F77" s="142">
        <f>L77+M77</f>
        <v>525</v>
      </c>
      <c r="G77" s="142">
        <f>H77+I77+J77+K77</f>
        <v>525</v>
      </c>
      <c r="H77" s="142">
        <v>400</v>
      </c>
      <c r="I77" s="142">
        <v>100</v>
      </c>
      <c r="J77" s="142">
        <v>25</v>
      </c>
      <c r="K77" s="142"/>
      <c r="L77" s="142">
        <f>G77</f>
        <v>525</v>
      </c>
      <c r="M77" s="142"/>
      <c r="N77" s="81">
        <v>5000</v>
      </c>
      <c r="O77" s="81"/>
    </row>
    <row r="78" spans="1:15" s="34" customFormat="1" ht="30" customHeight="1">
      <c r="A78" s="48" t="s">
        <v>52</v>
      </c>
      <c r="B78" s="81" t="s">
        <v>231</v>
      </c>
      <c r="C78" s="74" t="s">
        <v>48</v>
      </c>
      <c r="D78" s="58" t="s">
        <v>232</v>
      </c>
      <c r="E78" s="140" t="s">
        <v>230</v>
      </c>
      <c r="F78" s="45">
        <v>1029</v>
      </c>
      <c r="G78" s="45">
        <v>1029</v>
      </c>
      <c r="H78" s="45">
        <v>456</v>
      </c>
      <c r="I78" s="45">
        <v>548</v>
      </c>
      <c r="J78" s="45">
        <v>25</v>
      </c>
      <c r="K78" s="45">
        <v>0</v>
      </c>
      <c r="L78" s="45">
        <v>1029</v>
      </c>
      <c r="M78" s="45">
        <v>0</v>
      </c>
      <c r="N78" s="46">
        <v>16500</v>
      </c>
      <c r="O78" s="81"/>
    </row>
    <row r="79" spans="1:15" s="34" customFormat="1" ht="30" customHeight="1">
      <c r="A79" s="48" t="s">
        <v>57</v>
      </c>
      <c r="B79" s="81" t="s">
        <v>233</v>
      </c>
      <c r="C79" s="74" t="s">
        <v>59</v>
      </c>
      <c r="D79" s="122" t="s">
        <v>234</v>
      </c>
      <c r="E79" s="140" t="s">
        <v>230</v>
      </c>
      <c r="F79" s="45">
        <v>2068.9700000000003</v>
      </c>
      <c r="G79" s="45">
        <v>2012.97</v>
      </c>
      <c r="H79" s="45">
        <v>1224</v>
      </c>
      <c r="I79" s="45">
        <v>658</v>
      </c>
      <c r="J79" s="45">
        <v>130.97</v>
      </c>
      <c r="K79" s="45">
        <v>0</v>
      </c>
      <c r="L79" s="45">
        <v>474</v>
      </c>
      <c r="M79" s="45">
        <v>56</v>
      </c>
      <c r="N79" s="46" t="s">
        <v>235</v>
      </c>
      <c r="O79" s="81"/>
    </row>
    <row r="80" spans="1:15" s="34" customFormat="1" ht="30" customHeight="1">
      <c r="A80" s="48" t="s">
        <v>63</v>
      </c>
      <c r="B80" s="81" t="s">
        <v>236</v>
      </c>
      <c r="C80" s="74" t="s">
        <v>59</v>
      </c>
      <c r="D80" s="122" t="s">
        <v>237</v>
      </c>
      <c r="E80" s="140" t="s">
        <v>230</v>
      </c>
      <c r="F80" s="45">
        <v>332.6</v>
      </c>
      <c r="G80" s="45">
        <v>332.6</v>
      </c>
      <c r="H80" s="45">
        <v>240</v>
      </c>
      <c r="I80" s="45">
        <v>15</v>
      </c>
      <c r="J80" s="45">
        <v>77.6</v>
      </c>
      <c r="K80" s="45"/>
      <c r="L80" s="45"/>
      <c r="M80" s="45"/>
      <c r="N80" s="46" t="s">
        <v>238</v>
      </c>
      <c r="O80" s="81"/>
    </row>
    <row r="81" spans="1:15" s="34" customFormat="1" ht="30" customHeight="1">
      <c r="A81" s="48" t="s">
        <v>68</v>
      </c>
      <c r="B81" s="46" t="s">
        <v>239</v>
      </c>
      <c r="C81" s="74" t="s">
        <v>80</v>
      </c>
      <c r="D81" s="122" t="s">
        <v>240</v>
      </c>
      <c r="E81" s="74" t="s">
        <v>77</v>
      </c>
      <c r="F81" s="45">
        <v>175.75</v>
      </c>
      <c r="G81" s="45">
        <v>175.75</v>
      </c>
      <c r="H81" s="45"/>
      <c r="I81" s="45">
        <v>161</v>
      </c>
      <c r="J81" s="45">
        <v>14.75</v>
      </c>
      <c r="K81" s="45"/>
      <c r="L81" s="45">
        <v>175.75</v>
      </c>
      <c r="M81" s="45"/>
      <c r="N81" s="46" t="s">
        <v>241</v>
      </c>
      <c r="O81" s="46" t="s">
        <v>212</v>
      </c>
    </row>
    <row r="82" spans="1:15" s="34" customFormat="1" ht="30" customHeight="1">
      <c r="A82" s="48" t="s">
        <v>151</v>
      </c>
      <c r="B82" s="46" t="s">
        <v>242</v>
      </c>
      <c r="C82" s="74"/>
      <c r="D82" s="122" t="s">
        <v>243</v>
      </c>
      <c r="E82" s="74"/>
      <c r="F82" s="45">
        <f>F83+F84+F85+F86+F87+F88</f>
        <v>17236.8</v>
      </c>
      <c r="G82" s="45">
        <f aca="true" t="shared" si="15" ref="G82:M82">G83+G84+G85+G86+G87+G88</f>
        <v>17236.8</v>
      </c>
      <c r="H82" s="45">
        <f t="shared" si="15"/>
        <v>11290.8</v>
      </c>
      <c r="I82" s="45">
        <f t="shared" si="15"/>
        <v>3379</v>
      </c>
      <c r="J82" s="45">
        <f t="shared" si="15"/>
        <v>2567</v>
      </c>
      <c r="K82" s="45">
        <f t="shared" si="15"/>
        <v>0</v>
      </c>
      <c r="L82" s="45">
        <f t="shared" si="15"/>
        <v>12226</v>
      </c>
      <c r="M82" s="45">
        <f t="shared" si="15"/>
        <v>0</v>
      </c>
      <c r="N82" s="46"/>
      <c r="O82" s="46"/>
    </row>
    <row r="83" spans="1:15" s="34" customFormat="1" ht="30" customHeight="1">
      <c r="A83" s="48" t="s">
        <v>46</v>
      </c>
      <c r="B83" s="46" t="s">
        <v>244</v>
      </c>
      <c r="C83" s="74" t="s">
        <v>48</v>
      </c>
      <c r="D83" s="58" t="s">
        <v>245</v>
      </c>
      <c r="E83" s="74"/>
      <c r="F83" s="45">
        <v>7098</v>
      </c>
      <c r="G83" s="45">
        <v>7098</v>
      </c>
      <c r="H83" s="45">
        <v>4398</v>
      </c>
      <c r="I83" s="45">
        <v>1380</v>
      </c>
      <c r="J83" s="45">
        <v>1470</v>
      </c>
      <c r="K83" s="45">
        <v>0</v>
      </c>
      <c r="L83" s="45">
        <v>7098</v>
      </c>
      <c r="M83" s="45">
        <v>0</v>
      </c>
      <c r="N83" s="46">
        <v>109970</v>
      </c>
      <c r="O83" s="46"/>
    </row>
    <row r="84" spans="1:15" s="34" customFormat="1" ht="30" customHeight="1">
      <c r="A84" s="48" t="s">
        <v>52</v>
      </c>
      <c r="B84" s="46" t="s">
        <v>246</v>
      </c>
      <c r="C84" s="74" t="s">
        <v>59</v>
      </c>
      <c r="D84" s="122" t="s">
        <v>247</v>
      </c>
      <c r="E84" s="74" t="s">
        <v>77</v>
      </c>
      <c r="F84" s="45">
        <v>2343.8</v>
      </c>
      <c r="G84" s="45">
        <v>2343.8</v>
      </c>
      <c r="H84" s="45">
        <v>1535.8</v>
      </c>
      <c r="I84" s="45">
        <v>400</v>
      </c>
      <c r="J84" s="45">
        <v>258</v>
      </c>
      <c r="K84" s="45">
        <v>0</v>
      </c>
      <c r="L84" s="45">
        <v>0</v>
      </c>
      <c r="M84" s="45">
        <v>0</v>
      </c>
      <c r="N84" s="46" t="s">
        <v>248</v>
      </c>
      <c r="O84" s="46"/>
    </row>
    <row r="85" spans="1:15" s="34" customFormat="1" ht="30" customHeight="1">
      <c r="A85" s="48" t="s">
        <v>57</v>
      </c>
      <c r="B85" s="46" t="s">
        <v>249</v>
      </c>
      <c r="C85" s="74" t="s">
        <v>70</v>
      </c>
      <c r="D85" s="58" t="s">
        <v>250</v>
      </c>
      <c r="E85" s="74" t="s">
        <v>77</v>
      </c>
      <c r="F85" s="45">
        <v>3998</v>
      </c>
      <c r="G85" s="45">
        <f>H85+I85+J85</f>
        <v>3998</v>
      </c>
      <c r="H85" s="45">
        <v>2263</v>
      </c>
      <c r="I85" s="45">
        <v>1334</v>
      </c>
      <c r="J85" s="45">
        <v>401</v>
      </c>
      <c r="K85" s="45"/>
      <c r="L85" s="45">
        <v>3998</v>
      </c>
      <c r="M85" s="45"/>
      <c r="N85" s="46"/>
      <c r="O85" s="46"/>
    </row>
    <row r="86" spans="1:15" s="34" customFormat="1" ht="30" customHeight="1">
      <c r="A86" s="48" t="s">
        <v>63</v>
      </c>
      <c r="B86" s="46" t="s">
        <v>251</v>
      </c>
      <c r="C86" s="74" t="s">
        <v>80</v>
      </c>
      <c r="D86" s="122" t="s">
        <v>252</v>
      </c>
      <c r="E86" s="74" t="s">
        <v>77</v>
      </c>
      <c r="F86" s="45">
        <v>1130</v>
      </c>
      <c r="G86" s="45">
        <v>1130</v>
      </c>
      <c r="H86" s="45">
        <v>700</v>
      </c>
      <c r="I86" s="45">
        <v>265</v>
      </c>
      <c r="J86" s="45">
        <v>165</v>
      </c>
      <c r="K86" s="45"/>
      <c r="L86" s="45">
        <v>1130</v>
      </c>
      <c r="M86" s="45"/>
      <c r="N86" s="46" t="s">
        <v>253</v>
      </c>
      <c r="O86" s="46"/>
    </row>
    <row r="87" spans="1:15" s="34" customFormat="1" ht="30" customHeight="1">
      <c r="A87" s="48" t="s">
        <v>68</v>
      </c>
      <c r="B87" s="81" t="s">
        <v>254</v>
      </c>
      <c r="C87" s="74" t="s">
        <v>87</v>
      </c>
      <c r="D87" s="58" t="s">
        <v>255</v>
      </c>
      <c r="E87" s="140" t="s">
        <v>230</v>
      </c>
      <c r="F87" s="45">
        <v>2637</v>
      </c>
      <c r="G87" s="45">
        <v>2637</v>
      </c>
      <c r="H87" s="45">
        <v>2394</v>
      </c>
      <c r="I87" s="45"/>
      <c r="J87" s="45">
        <v>243</v>
      </c>
      <c r="K87" s="45"/>
      <c r="L87" s="45"/>
      <c r="M87" s="45"/>
      <c r="N87" s="46" t="s">
        <v>253</v>
      </c>
      <c r="O87" s="46"/>
    </row>
    <row r="88" spans="1:15" s="34" customFormat="1" ht="30" customHeight="1">
      <c r="A88" s="48" t="s">
        <v>73</v>
      </c>
      <c r="B88" s="46" t="s">
        <v>256</v>
      </c>
      <c r="C88" s="74" t="s">
        <v>141</v>
      </c>
      <c r="D88" s="58" t="s">
        <v>257</v>
      </c>
      <c r="E88" s="74">
        <v>2013</v>
      </c>
      <c r="F88" s="45">
        <v>30</v>
      </c>
      <c r="G88" s="45">
        <v>30</v>
      </c>
      <c r="H88" s="45"/>
      <c r="I88" s="45"/>
      <c r="J88" s="45">
        <v>30</v>
      </c>
      <c r="K88" s="45"/>
      <c r="L88" s="45"/>
      <c r="M88" s="45"/>
      <c r="N88" s="46" t="s">
        <v>258</v>
      </c>
      <c r="O88" s="46"/>
    </row>
    <row r="89" spans="1:15" s="34" customFormat="1" ht="30" customHeight="1">
      <c r="A89" s="48" t="s">
        <v>166</v>
      </c>
      <c r="B89" s="46" t="s">
        <v>259</v>
      </c>
      <c r="C89" s="74"/>
      <c r="D89" s="58"/>
      <c r="E89" s="74"/>
      <c r="F89" s="45"/>
      <c r="G89" s="45"/>
      <c r="H89" s="45"/>
      <c r="I89" s="45"/>
      <c r="J89" s="45"/>
      <c r="K89" s="45"/>
      <c r="L89" s="45"/>
      <c r="M89" s="45"/>
      <c r="N89" s="46"/>
      <c r="O89" s="46"/>
    </row>
    <row r="90" spans="1:15" s="94" customFormat="1" ht="30" customHeight="1">
      <c r="A90" s="143" t="s">
        <v>260</v>
      </c>
      <c r="B90" s="43" t="s">
        <v>261</v>
      </c>
      <c r="C90" s="113"/>
      <c r="D90" s="58" t="s">
        <v>262</v>
      </c>
      <c r="E90" s="113"/>
      <c r="F90" s="42">
        <f>F91+F92+F93+F94+F95+F96+F97</f>
        <v>14864.1</v>
      </c>
      <c r="G90" s="42">
        <f aca="true" t="shared" si="16" ref="G90:M90">G91+G92+G93+G94+G95+G96+G97</f>
        <v>13929.1</v>
      </c>
      <c r="H90" s="42">
        <f t="shared" si="16"/>
        <v>8371.26</v>
      </c>
      <c r="I90" s="42">
        <f t="shared" si="16"/>
        <v>2920.42</v>
      </c>
      <c r="J90" s="42">
        <f t="shared" si="16"/>
        <v>2637.42</v>
      </c>
      <c r="K90" s="42">
        <f t="shared" si="16"/>
        <v>0</v>
      </c>
      <c r="L90" s="42">
        <f t="shared" si="16"/>
        <v>13929.1</v>
      </c>
      <c r="M90" s="42">
        <f t="shared" si="16"/>
        <v>227</v>
      </c>
      <c r="N90" s="43"/>
      <c r="O90" s="43"/>
    </row>
    <row r="91" spans="1:15" s="34" customFormat="1" ht="30" customHeight="1">
      <c r="A91" s="48" t="s">
        <v>46</v>
      </c>
      <c r="B91" s="46" t="s">
        <v>263</v>
      </c>
      <c r="C91" s="74" t="s">
        <v>48</v>
      </c>
      <c r="D91" s="58" t="s">
        <v>264</v>
      </c>
      <c r="E91" s="74" t="s">
        <v>77</v>
      </c>
      <c r="F91" s="45">
        <v>4384</v>
      </c>
      <c r="G91" s="45">
        <v>3449</v>
      </c>
      <c r="H91" s="45">
        <v>2069</v>
      </c>
      <c r="I91" s="45">
        <v>690</v>
      </c>
      <c r="J91" s="45">
        <v>690</v>
      </c>
      <c r="K91" s="45">
        <v>0</v>
      </c>
      <c r="L91" s="45">
        <v>3449</v>
      </c>
      <c r="M91" s="45">
        <v>0</v>
      </c>
      <c r="N91" s="46" t="s">
        <v>265</v>
      </c>
      <c r="O91" s="46"/>
    </row>
    <row r="92" spans="1:15" s="34" customFormat="1" ht="30" customHeight="1">
      <c r="A92" s="48" t="s">
        <v>52</v>
      </c>
      <c r="B92" s="152" t="s">
        <v>266</v>
      </c>
      <c r="C92" s="74" t="s">
        <v>59</v>
      </c>
      <c r="D92" s="58" t="s">
        <v>267</v>
      </c>
      <c r="E92" s="74" t="s">
        <v>77</v>
      </c>
      <c r="F92" s="45">
        <v>4549.1</v>
      </c>
      <c r="G92" s="45">
        <v>4549.1</v>
      </c>
      <c r="H92" s="45">
        <v>2729.26</v>
      </c>
      <c r="I92" s="45">
        <v>910.42</v>
      </c>
      <c r="J92" s="45">
        <v>909.42</v>
      </c>
      <c r="K92" s="45"/>
      <c r="L92" s="45">
        <v>4549.1</v>
      </c>
      <c r="M92" s="45"/>
      <c r="N92" s="46" t="s">
        <v>265</v>
      </c>
      <c r="O92" s="46"/>
    </row>
    <row r="93" spans="1:15" s="34" customFormat="1" ht="30" customHeight="1">
      <c r="A93" s="48" t="s">
        <v>57</v>
      </c>
      <c r="B93" s="46" t="s">
        <v>268</v>
      </c>
      <c r="C93" s="74" t="s">
        <v>70</v>
      </c>
      <c r="D93" s="58" t="s">
        <v>269</v>
      </c>
      <c r="E93" s="74" t="s">
        <v>77</v>
      </c>
      <c r="F93" s="45">
        <v>2174</v>
      </c>
      <c r="G93" s="45">
        <v>2174</v>
      </c>
      <c r="H93" s="45">
        <v>1298</v>
      </c>
      <c r="I93" s="45">
        <v>438</v>
      </c>
      <c r="J93" s="45">
        <v>438</v>
      </c>
      <c r="K93" s="45"/>
      <c r="L93" s="45">
        <v>2174</v>
      </c>
      <c r="M93" s="45">
        <v>227</v>
      </c>
      <c r="N93" s="46" t="s">
        <v>265</v>
      </c>
      <c r="O93" s="46"/>
    </row>
    <row r="94" spans="1:15" s="34" customFormat="1" ht="30" customHeight="1">
      <c r="A94" s="48" t="s">
        <v>63</v>
      </c>
      <c r="B94" s="46" t="s">
        <v>270</v>
      </c>
      <c r="C94" s="74" t="s">
        <v>80</v>
      </c>
      <c r="D94" s="137" t="s">
        <v>271</v>
      </c>
      <c r="E94" s="74" t="s">
        <v>77</v>
      </c>
      <c r="F94" s="45">
        <v>1098</v>
      </c>
      <c r="G94" s="45">
        <v>1098</v>
      </c>
      <c r="H94" s="45">
        <v>760</v>
      </c>
      <c r="I94" s="45">
        <v>310</v>
      </c>
      <c r="J94" s="45">
        <v>28</v>
      </c>
      <c r="K94" s="45"/>
      <c r="L94" s="45">
        <v>1098</v>
      </c>
      <c r="M94" s="45"/>
      <c r="N94" s="46" t="s">
        <v>265</v>
      </c>
      <c r="O94" s="46" t="s">
        <v>272</v>
      </c>
    </row>
    <row r="95" spans="1:15" s="34" customFormat="1" ht="30" customHeight="1">
      <c r="A95" s="48" t="s">
        <v>68</v>
      </c>
      <c r="B95" s="46" t="s">
        <v>273</v>
      </c>
      <c r="C95" s="74" t="s">
        <v>87</v>
      </c>
      <c r="D95" s="58" t="s">
        <v>274</v>
      </c>
      <c r="E95" s="74" t="s">
        <v>275</v>
      </c>
      <c r="F95" s="45">
        <v>1419</v>
      </c>
      <c r="G95" s="45">
        <v>1419</v>
      </c>
      <c r="H95" s="45">
        <v>851</v>
      </c>
      <c r="I95" s="45">
        <v>284</v>
      </c>
      <c r="J95" s="45">
        <v>284</v>
      </c>
      <c r="K95" s="45"/>
      <c r="L95" s="45">
        <v>1419</v>
      </c>
      <c r="M95" s="45"/>
      <c r="N95" s="46" t="s">
        <v>265</v>
      </c>
      <c r="O95" s="46"/>
    </row>
    <row r="96" spans="1:15" s="34" customFormat="1" ht="30" customHeight="1">
      <c r="A96" s="48" t="s">
        <v>73</v>
      </c>
      <c r="B96" s="46" t="s">
        <v>276</v>
      </c>
      <c r="C96" s="74" t="s">
        <v>277</v>
      </c>
      <c r="D96" s="58" t="s">
        <v>278</v>
      </c>
      <c r="E96" s="74" t="s">
        <v>279</v>
      </c>
      <c r="F96" s="45">
        <v>440</v>
      </c>
      <c r="G96" s="45">
        <v>440</v>
      </c>
      <c r="H96" s="45">
        <v>264</v>
      </c>
      <c r="I96" s="45">
        <v>88</v>
      </c>
      <c r="J96" s="45">
        <v>88</v>
      </c>
      <c r="K96" s="45"/>
      <c r="L96" s="45">
        <v>440</v>
      </c>
      <c r="M96" s="45"/>
      <c r="N96" s="46" t="s">
        <v>265</v>
      </c>
      <c r="O96" s="46"/>
    </row>
    <row r="97" spans="1:15" s="34" customFormat="1" ht="30" customHeight="1">
      <c r="A97" s="48" t="s">
        <v>78</v>
      </c>
      <c r="B97" s="46" t="s">
        <v>280</v>
      </c>
      <c r="C97" s="74" t="s">
        <v>141</v>
      </c>
      <c r="D97" s="58" t="s">
        <v>281</v>
      </c>
      <c r="E97" s="74" t="s">
        <v>50</v>
      </c>
      <c r="F97" s="45">
        <v>800</v>
      </c>
      <c r="G97" s="45">
        <v>800</v>
      </c>
      <c r="H97" s="45">
        <v>400</v>
      </c>
      <c r="I97" s="45">
        <v>200</v>
      </c>
      <c r="J97" s="45">
        <v>200</v>
      </c>
      <c r="K97" s="45"/>
      <c r="L97" s="45">
        <v>800</v>
      </c>
      <c r="M97" s="45"/>
      <c r="N97" s="46" t="s">
        <v>265</v>
      </c>
      <c r="O97" s="46"/>
    </row>
    <row r="98" spans="1:15" s="34" customFormat="1" ht="30" customHeight="1">
      <c r="A98" s="48" t="s">
        <v>282</v>
      </c>
      <c r="B98" s="46" t="s">
        <v>283</v>
      </c>
      <c r="C98" s="74"/>
      <c r="D98" s="58"/>
      <c r="E98" s="74"/>
      <c r="F98" s="45">
        <f aca="true" t="shared" si="17" ref="F98:M98">F99+F109</f>
        <v>13216.96</v>
      </c>
      <c r="G98" s="45">
        <f t="shared" si="17"/>
        <v>10508.21</v>
      </c>
      <c r="H98" s="45">
        <f t="shared" si="17"/>
        <v>2102.89</v>
      </c>
      <c r="I98" s="45">
        <f t="shared" si="17"/>
        <v>8026.1</v>
      </c>
      <c r="J98" s="45">
        <f t="shared" si="17"/>
        <v>379.22</v>
      </c>
      <c r="K98" s="45">
        <f t="shared" si="17"/>
        <v>0</v>
      </c>
      <c r="L98" s="45">
        <f t="shared" si="17"/>
        <v>2982.37</v>
      </c>
      <c r="M98" s="45">
        <f t="shared" si="17"/>
        <v>2205.11</v>
      </c>
      <c r="N98" s="46"/>
      <c r="O98" s="46"/>
    </row>
    <row r="99" spans="1:15" s="34" customFormat="1" ht="30" customHeight="1">
      <c r="A99" s="48" t="s">
        <v>41</v>
      </c>
      <c r="B99" s="46" t="s">
        <v>284</v>
      </c>
      <c r="C99" s="74"/>
      <c r="D99" s="58" t="s">
        <v>285</v>
      </c>
      <c r="E99" s="74"/>
      <c r="F99" s="45">
        <f>F100+F102+F103+F101</f>
        <v>6482.96</v>
      </c>
      <c r="G99" s="45">
        <f aca="true" t="shared" si="18" ref="G99:M99">G100+G102+G103+G101</f>
        <v>3774.21</v>
      </c>
      <c r="H99" s="45">
        <f t="shared" si="18"/>
        <v>1652.8899999999999</v>
      </c>
      <c r="I99" s="45">
        <f t="shared" si="18"/>
        <v>1742.1</v>
      </c>
      <c r="J99" s="45">
        <f t="shared" si="18"/>
        <v>379.22</v>
      </c>
      <c r="K99" s="45">
        <f t="shared" si="18"/>
        <v>0</v>
      </c>
      <c r="L99" s="45">
        <f t="shared" si="18"/>
        <v>2982.37</v>
      </c>
      <c r="M99" s="45">
        <f t="shared" si="18"/>
        <v>2205.11</v>
      </c>
      <c r="N99" s="46"/>
      <c r="O99" s="46"/>
    </row>
    <row r="100" spans="1:15" s="34" customFormat="1" ht="30" customHeight="1">
      <c r="A100" s="48" t="s">
        <v>46</v>
      </c>
      <c r="B100" s="46" t="s">
        <v>286</v>
      </c>
      <c r="C100" s="74" t="s">
        <v>48</v>
      </c>
      <c r="D100" s="58" t="s">
        <v>287</v>
      </c>
      <c r="E100" s="74" t="s">
        <v>288</v>
      </c>
      <c r="F100" s="45">
        <v>4051.14</v>
      </c>
      <c r="G100" s="45">
        <v>2301.23</v>
      </c>
      <c r="H100" s="45">
        <v>1150.62</v>
      </c>
      <c r="I100" s="45">
        <v>1035.55</v>
      </c>
      <c r="J100" s="45">
        <v>115.06</v>
      </c>
      <c r="K100" s="45"/>
      <c r="L100" s="45">
        <v>1749.91</v>
      </c>
      <c r="M100" s="45">
        <v>1749.91</v>
      </c>
      <c r="N100" s="46" t="s">
        <v>289</v>
      </c>
      <c r="O100" s="46"/>
    </row>
    <row r="101" spans="1:256" s="98" customFormat="1" ht="30" customHeight="1">
      <c r="A101" s="48" t="s">
        <v>52</v>
      </c>
      <c r="B101" s="51" t="s">
        <v>290</v>
      </c>
      <c r="C101" s="66" t="s">
        <v>59</v>
      </c>
      <c r="D101" s="122" t="s">
        <v>291</v>
      </c>
      <c r="E101" s="153" t="s">
        <v>77</v>
      </c>
      <c r="F101" s="66">
        <v>1639.22</v>
      </c>
      <c r="G101" s="66">
        <v>728.82</v>
      </c>
      <c r="H101" s="66">
        <v>182.27</v>
      </c>
      <c r="I101" s="66">
        <v>546.55</v>
      </c>
      <c r="J101" s="66"/>
      <c r="K101" s="66"/>
      <c r="L101" s="66">
        <v>1184.02</v>
      </c>
      <c r="M101" s="66">
        <v>455.2</v>
      </c>
      <c r="N101" s="66" t="s">
        <v>292</v>
      </c>
      <c r="O101" s="154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5"/>
      <c r="AM101" s="155"/>
      <c r="AN101" s="155"/>
      <c r="AO101" s="155"/>
      <c r="AP101" s="155"/>
      <c r="AQ101" s="155"/>
      <c r="AR101" s="155"/>
      <c r="AS101" s="155"/>
      <c r="AT101" s="155"/>
      <c r="AU101" s="155"/>
      <c r="AV101" s="155"/>
      <c r="AW101" s="155"/>
      <c r="AX101" s="155"/>
      <c r="AY101" s="155"/>
      <c r="AZ101" s="155"/>
      <c r="BA101" s="155"/>
      <c r="BB101" s="155"/>
      <c r="BC101" s="155"/>
      <c r="BD101" s="155"/>
      <c r="BE101" s="155"/>
      <c r="BF101" s="155"/>
      <c r="BG101" s="155"/>
      <c r="BH101" s="155"/>
      <c r="BI101" s="155"/>
      <c r="BJ101" s="155"/>
      <c r="BK101" s="155"/>
      <c r="BL101" s="155"/>
      <c r="BM101" s="155"/>
      <c r="BN101" s="155"/>
      <c r="BO101" s="155"/>
      <c r="BP101" s="155"/>
      <c r="BQ101" s="155"/>
      <c r="BR101" s="155"/>
      <c r="BS101" s="155"/>
      <c r="BT101" s="155"/>
      <c r="BU101" s="155"/>
      <c r="BV101" s="155"/>
      <c r="BW101" s="155"/>
      <c r="BX101" s="155"/>
      <c r="BY101" s="155"/>
      <c r="BZ101" s="155"/>
      <c r="CA101" s="155"/>
      <c r="CB101" s="155"/>
      <c r="CC101" s="155"/>
      <c r="CD101" s="155"/>
      <c r="CE101" s="155"/>
      <c r="CF101" s="155"/>
      <c r="CG101" s="155"/>
      <c r="CH101" s="155"/>
      <c r="CI101" s="155"/>
      <c r="CJ101" s="155"/>
      <c r="CK101" s="155"/>
      <c r="CL101" s="155"/>
      <c r="CM101" s="155"/>
      <c r="CN101" s="155"/>
      <c r="CO101" s="155"/>
      <c r="CP101" s="155"/>
      <c r="CQ101" s="155"/>
      <c r="CR101" s="155"/>
      <c r="CS101" s="155"/>
      <c r="CT101" s="155"/>
      <c r="CU101" s="155"/>
      <c r="CV101" s="155"/>
      <c r="CW101" s="155"/>
      <c r="CX101" s="155"/>
      <c r="CY101" s="155"/>
      <c r="CZ101" s="155"/>
      <c r="DA101" s="155"/>
      <c r="DB101" s="155"/>
      <c r="DC101" s="155"/>
      <c r="DD101" s="155"/>
      <c r="DE101" s="155"/>
      <c r="DF101" s="155"/>
      <c r="DG101" s="155"/>
      <c r="DH101" s="155"/>
      <c r="DI101" s="155"/>
      <c r="DJ101" s="155"/>
      <c r="DK101" s="155"/>
      <c r="DL101" s="155"/>
      <c r="DM101" s="155"/>
      <c r="DN101" s="155"/>
      <c r="DO101" s="155"/>
      <c r="DP101" s="155"/>
      <c r="DQ101" s="155"/>
      <c r="DR101" s="155"/>
      <c r="DS101" s="155"/>
      <c r="DT101" s="155"/>
      <c r="DU101" s="155"/>
      <c r="DV101" s="155"/>
      <c r="DW101" s="155"/>
      <c r="DX101" s="155"/>
      <c r="DY101" s="155"/>
      <c r="DZ101" s="155"/>
      <c r="EA101" s="155"/>
      <c r="EB101" s="155"/>
      <c r="EC101" s="155"/>
      <c r="ED101" s="155"/>
      <c r="EE101" s="155"/>
      <c r="EF101" s="155"/>
      <c r="EG101" s="155"/>
      <c r="EH101" s="155"/>
      <c r="EI101" s="155"/>
      <c r="EJ101" s="155"/>
      <c r="EK101" s="155"/>
      <c r="EL101" s="155"/>
      <c r="EM101" s="155"/>
      <c r="EN101" s="155"/>
      <c r="EO101" s="155"/>
      <c r="EP101" s="155"/>
      <c r="EQ101" s="155"/>
      <c r="ER101" s="155"/>
      <c r="ES101" s="155"/>
      <c r="ET101" s="155"/>
      <c r="EU101" s="155"/>
      <c r="EV101" s="155"/>
      <c r="EW101" s="155"/>
      <c r="EX101" s="155"/>
      <c r="EY101" s="155"/>
      <c r="EZ101" s="155"/>
      <c r="FA101" s="155"/>
      <c r="FB101" s="155"/>
      <c r="FC101" s="155"/>
      <c r="FD101" s="155"/>
      <c r="FE101" s="155"/>
      <c r="FF101" s="155"/>
      <c r="FG101" s="155"/>
      <c r="FH101" s="155"/>
      <c r="FI101" s="155"/>
      <c r="FJ101" s="155"/>
      <c r="FK101" s="155"/>
      <c r="FL101" s="155"/>
      <c r="FM101" s="155"/>
      <c r="FN101" s="155"/>
      <c r="FO101" s="155"/>
      <c r="FP101" s="155"/>
      <c r="FQ101" s="155"/>
      <c r="FR101" s="155"/>
      <c r="FS101" s="155"/>
      <c r="FT101" s="155"/>
      <c r="FU101" s="155"/>
      <c r="FV101" s="155"/>
      <c r="FW101" s="155"/>
      <c r="FX101" s="155"/>
      <c r="FY101" s="155"/>
      <c r="FZ101" s="155"/>
      <c r="GA101" s="155"/>
      <c r="GB101" s="155"/>
      <c r="GC101" s="155"/>
      <c r="GD101" s="155"/>
      <c r="GE101" s="155"/>
      <c r="GF101" s="155"/>
      <c r="GG101" s="155"/>
      <c r="GH101" s="155"/>
      <c r="GI101" s="155"/>
      <c r="GJ101" s="155"/>
      <c r="GK101" s="155"/>
      <c r="GL101" s="155"/>
      <c r="GM101" s="155"/>
      <c r="GN101" s="155"/>
      <c r="GO101" s="155"/>
      <c r="GP101" s="155"/>
      <c r="GQ101" s="155"/>
      <c r="GR101" s="155"/>
      <c r="GS101" s="155"/>
      <c r="GT101" s="155"/>
      <c r="GU101" s="155"/>
      <c r="GV101" s="155"/>
      <c r="GW101" s="155"/>
      <c r="GX101" s="155"/>
      <c r="GY101" s="155"/>
      <c r="GZ101" s="155"/>
      <c r="HA101" s="155"/>
      <c r="HB101" s="155"/>
      <c r="HC101" s="155"/>
      <c r="HD101" s="155"/>
      <c r="HE101" s="155"/>
      <c r="HF101" s="155"/>
      <c r="HG101" s="155"/>
      <c r="HH101" s="155"/>
      <c r="HI101" s="155"/>
      <c r="HJ101" s="155"/>
      <c r="HK101" s="155"/>
      <c r="HL101" s="155"/>
      <c r="HM101" s="155"/>
      <c r="HN101" s="155"/>
      <c r="HO101" s="155"/>
      <c r="HP101" s="155"/>
      <c r="HQ101" s="155"/>
      <c r="HR101" s="155"/>
      <c r="HS101" s="155"/>
      <c r="HT101" s="155"/>
      <c r="HU101" s="155"/>
      <c r="HV101" s="155"/>
      <c r="HW101" s="155"/>
      <c r="HX101" s="155"/>
      <c r="HY101" s="155"/>
      <c r="HZ101" s="155"/>
      <c r="IA101" s="155"/>
      <c r="IB101" s="155"/>
      <c r="IC101" s="155"/>
      <c r="ID101" s="155"/>
      <c r="IE101" s="155"/>
      <c r="IF101" s="155"/>
      <c r="IG101" s="155"/>
      <c r="IH101" s="155"/>
      <c r="II101" s="155"/>
      <c r="IJ101" s="155"/>
      <c r="IK101" s="155"/>
      <c r="IL101" s="155"/>
      <c r="IM101" s="155"/>
      <c r="IN101" s="155"/>
      <c r="IO101" s="155"/>
      <c r="IP101" s="155"/>
      <c r="IQ101" s="155"/>
      <c r="IR101" s="155"/>
      <c r="IS101" s="155"/>
      <c r="IT101" s="155"/>
      <c r="IU101" s="155"/>
      <c r="IV101" s="155"/>
    </row>
    <row r="102" spans="1:15" s="34" customFormat="1" ht="30" customHeight="1">
      <c r="A102" s="48" t="s">
        <v>57</v>
      </c>
      <c r="B102" s="46" t="s">
        <v>293</v>
      </c>
      <c r="C102" s="74" t="s">
        <v>80</v>
      </c>
      <c r="D102" s="137" t="s">
        <v>294</v>
      </c>
      <c r="E102" s="74" t="s">
        <v>157</v>
      </c>
      <c r="F102" s="45">
        <v>198.44</v>
      </c>
      <c r="G102" s="45">
        <v>150</v>
      </c>
      <c r="H102" s="45"/>
      <c r="I102" s="45">
        <v>110</v>
      </c>
      <c r="J102" s="45">
        <v>40</v>
      </c>
      <c r="K102" s="45"/>
      <c r="L102" s="45">
        <v>48.44</v>
      </c>
      <c r="M102" s="45"/>
      <c r="N102" s="46" t="s">
        <v>295</v>
      </c>
      <c r="O102" s="46" t="s">
        <v>296</v>
      </c>
    </row>
    <row r="103" spans="1:15" s="34" customFormat="1" ht="30" customHeight="1">
      <c r="A103" s="48" t="s">
        <v>63</v>
      </c>
      <c r="B103" s="46" t="s">
        <v>297</v>
      </c>
      <c r="C103" s="74" t="s">
        <v>70</v>
      </c>
      <c r="D103" s="58" t="s">
        <v>298</v>
      </c>
      <c r="E103" s="153" t="s">
        <v>275</v>
      </c>
      <c r="F103" s="45">
        <v>594.16</v>
      </c>
      <c r="G103" s="45">
        <v>594.16</v>
      </c>
      <c r="H103" s="45">
        <v>320</v>
      </c>
      <c r="I103" s="45">
        <v>50</v>
      </c>
      <c r="J103" s="45">
        <v>224.16</v>
      </c>
      <c r="K103" s="45"/>
      <c r="L103" s="45"/>
      <c r="M103" s="45"/>
      <c r="N103" s="58" t="s">
        <v>298</v>
      </c>
      <c r="O103" s="46"/>
    </row>
    <row r="104" spans="1:15" s="34" customFormat="1" ht="30" customHeight="1">
      <c r="A104" s="48" t="s">
        <v>111</v>
      </c>
      <c r="B104" s="46" t="s">
        <v>299</v>
      </c>
      <c r="C104" s="74"/>
      <c r="D104" s="58"/>
      <c r="E104" s="74"/>
      <c r="F104" s="45"/>
      <c r="G104" s="45"/>
      <c r="H104" s="45"/>
      <c r="I104" s="45"/>
      <c r="J104" s="45"/>
      <c r="K104" s="45"/>
      <c r="L104" s="45"/>
      <c r="M104" s="45"/>
      <c r="N104" s="46"/>
      <c r="O104" s="46"/>
    </row>
    <row r="105" spans="1:15" s="34" customFormat="1" ht="30" customHeight="1">
      <c r="A105" s="48" t="s">
        <v>144</v>
      </c>
      <c r="B105" s="46" t="s">
        <v>300</v>
      </c>
      <c r="C105" s="74"/>
      <c r="D105" s="58"/>
      <c r="E105" s="74"/>
      <c r="F105" s="45"/>
      <c r="G105" s="45"/>
      <c r="H105" s="45"/>
      <c r="I105" s="45"/>
      <c r="J105" s="45"/>
      <c r="K105" s="45"/>
      <c r="L105" s="45"/>
      <c r="M105" s="45"/>
      <c r="N105" s="46"/>
      <c r="O105" s="46"/>
    </row>
    <row r="106" spans="1:15" s="34" customFormat="1" ht="30" customHeight="1">
      <c r="A106" s="48" t="s">
        <v>146</v>
      </c>
      <c r="B106" s="46" t="s">
        <v>301</v>
      </c>
      <c r="C106" s="74"/>
      <c r="D106" s="58"/>
      <c r="E106" s="74"/>
      <c r="F106" s="45"/>
      <c r="G106" s="45"/>
      <c r="H106" s="45"/>
      <c r="I106" s="45"/>
      <c r="J106" s="45"/>
      <c r="K106" s="45"/>
      <c r="L106" s="45"/>
      <c r="M106" s="45"/>
      <c r="N106" s="46"/>
      <c r="O106" s="46"/>
    </row>
    <row r="107" spans="1:15" s="34" customFormat="1" ht="30" customHeight="1">
      <c r="A107" s="48" t="s">
        <v>151</v>
      </c>
      <c r="B107" s="46" t="s">
        <v>302</v>
      </c>
      <c r="C107" s="74"/>
      <c r="D107" s="58"/>
      <c r="E107" s="74"/>
      <c r="F107" s="45"/>
      <c r="G107" s="45"/>
      <c r="H107" s="45"/>
      <c r="I107" s="45"/>
      <c r="J107" s="45"/>
      <c r="K107" s="45"/>
      <c r="L107" s="45"/>
      <c r="M107" s="45"/>
      <c r="N107" s="46"/>
      <c r="O107" s="46"/>
    </row>
    <row r="108" spans="1:15" s="34" customFormat="1" ht="30" customHeight="1">
      <c r="A108" s="48" t="s">
        <v>166</v>
      </c>
      <c r="B108" s="46" t="s">
        <v>303</v>
      </c>
      <c r="C108" s="74"/>
      <c r="D108" s="58"/>
      <c r="E108" s="74"/>
      <c r="F108" s="45"/>
      <c r="G108" s="45"/>
      <c r="H108" s="45"/>
      <c r="I108" s="45"/>
      <c r="J108" s="45"/>
      <c r="K108" s="45"/>
      <c r="L108" s="45"/>
      <c r="M108" s="45"/>
      <c r="N108" s="46"/>
      <c r="O108" s="46"/>
    </row>
    <row r="109" spans="1:15" s="34" customFormat="1" ht="30" customHeight="1">
      <c r="A109" s="48" t="s">
        <v>189</v>
      </c>
      <c r="B109" s="46" t="s">
        <v>304</v>
      </c>
      <c r="C109" s="74"/>
      <c r="D109" s="58" t="s">
        <v>305</v>
      </c>
      <c r="E109" s="74"/>
      <c r="F109" s="45">
        <f>F110+F111</f>
        <v>6734</v>
      </c>
      <c r="G109" s="45">
        <f>G110+G111</f>
        <v>6734</v>
      </c>
      <c r="H109" s="45">
        <f>H110+H111</f>
        <v>450</v>
      </c>
      <c r="I109" s="45">
        <f>I110+I111</f>
        <v>6284</v>
      </c>
      <c r="J109" s="45"/>
      <c r="K109" s="45"/>
      <c r="L109" s="45"/>
      <c r="M109" s="45"/>
      <c r="N109" s="46"/>
      <c r="O109" s="46"/>
    </row>
    <row r="110" spans="1:15" s="34" customFormat="1" ht="30" customHeight="1">
      <c r="A110" s="48" t="s">
        <v>46</v>
      </c>
      <c r="B110" s="46" t="s">
        <v>306</v>
      </c>
      <c r="C110" s="74" t="s">
        <v>59</v>
      </c>
      <c r="D110" s="58" t="s">
        <v>307</v>
      </c>
      <c r="E110" s="74">
        <v>2015</v>
      </c>
      <c r="F110" s="45">
        <v>450</v>
      </c>
      <c r="G110" s="45">
        <v>450</v>
      </c>
      <c r="H110" s="45">
        <v>450</v>
      </c>
      <c r="I110" s="45"/>
      <c r="J110" s="45"/>
      <c r="K110" s="45"/>
      <c r="L110" s="45">
        <v>450</v>
      </c>
      <c r="M110" s="45"/>
      <c r="N110" s="46" t="s">
        <v>308</v>
      </c>
      <c r="O110" s="46" t="s">
        <v>309</v>
      </c>
    </row>
    <row r="111" spans="1:15" s="34" customFormat="1" ht="30" customHeight="1">
      <c r="A111" s="48" t="s">
        <v>52</v>
      </c>
      <c r="B111" s="46" t="s">
        <v>310</v>
      </c>
      <c r="C111" s="74" t="s">
        <v>70</v>
      </c>
      <c r="D111" s="58" t="s">
        <v>311</v>
      </c>
      <c r="E111" s="74" t="s">
        <v>50</v>
      </c>
      <c r="F111" s="45">
        <v>6284</v>
      </c>
      <c r="G111" s="45">
        <v>6284</v>
      </c>
      <c r="H111" s="45"/>
      <c r="I111" s="45">
        <v>6284</v>
      </c>
      <c r="J111" s="45"/>
      <c r="K111" s="45"/>
      <c r="L111" s="45">
        <v>6284</v>
      </c>
      <c r="M111" s="45"/>
      <c r="N111" s="46"/>
      <c r="O111" s="46"/>
    </row>
    <row r="112" spans="1:15" s="34" customFormat="1" ht="30" customHeight="1">
      <c r="A112" s="48" t="s">
        <v>312</v>
      </c>
      <c r="B112" s="46" t="s">
        <v>313</v>
      </c>
      <c r="C112" s="74"/>
      <c r="D112" s="58"/>
      <c r="E112" s="74"/>
      <c r="F112" s="45"/>
      <c r="G112" s="45"/>
      <c r="H112" s="45"/>
      <c r="I112" s="45"/>
      <c r="J112" s="45"/>
      <c r="K112" s="45"/>
      <c r="L112" s="45"/>
      <c r="M112" s="45"/>
      <c r="N112" s="46"/>
      <c r="O112" s="46"/>
    </row>
    <row r="113" spans="1:15" s="34" customFormat="1" ht="30" customHeight="1">
      <c r="A113" s="48" t="s">
        <v>314</v>
      </c>
      <c r="B113" s="46" t="s">
        <v>315</v>
      </c>
      <c r="C113" s="74"/>
      <c r="D113" s="58"/>
      <c r="E113" s="74"/>
      <c r="F113" s="45">
        <f>F114+F115</f>
        <v>18133</v>
      </c>
      <c r="G113" s="45">
        <f aca="true" t="shared" si="19" ref="G113:M113">G114+G115</f>
        <v>6133</v>
      </c>
      <c r="H113" s="45">
        <f t="shared" si="19"/>
        <v>3050</v>
      </c>
      <c r="I113" s="45">
        <f t="shared" si="19"/>
        <v>0</v>
      </c>
      <c r="J113" s="45">
        <f t="shared" si="19"/>
        <v>3083</v>
      </c>
      <c r="K113" s="45">
        <f t="shared" si="19"/>
        <v>0</v>
      </c>
      <c r="L113" s="45">
        <f t="shared" si="19"/>
        <v>6133</v>
      </c>
      <c r="M113" s="45">
        <f t="shared" si="19"/>
        <v>12000</v>
      </c>
      <c r="N113" s="46"/>
      <c r="O113" s="46"/>
    </row>
    <row r="114" spans="1:15" s="34" customFormat="1" ht="30" customHeight="1">
      <c r="A114" s="48" t="s">
        <v>46</v>
      </c>
      <c r="B114" s="46" t="s">
        <v>316</v>
      </c>
      <c r="C114" s="74" t="s">
        <v>59</v>
      </c>
      <c r="D114" s="122" t="s">
        <v>317</v>
      </c>
      <c r="E114" s="74" t="s">
        <v>318</v>
      </c>
      <c r="F114" s="45">
        <v>18000</v>
      </c>
      <c r="G114" s="45">
        <v>6000</v>
      </c>
      <c r="H114" s="45">
        <v>3000</v>
      </c>
      <c r="I114" s="45"/>
      <c r="J114" s="45">
        <v>3000</v>
      </c>
      <c r="K114" s="45"/>
      <c r="L114" s="45">
        <v>6000</v>
      </c>
      <c r="M114" s="45">
        <v>12000</v>
      </c>
      <c r="N114" s="46" t="s">
        <v>319</v>
      </c>
      <c r="O114" s="46" t="s">
        <v>320</v>
      </c>
    </row>
    <row r="115" spans="1:15" s="34" customFormat="1" ht="30" customHeight="1">
      <c r="A115" s="48" t="s">
        <v>52</v>
      </c>
      <c r="B115" s="46" t="s">
        <v>321</v>
      </c>
      <c r="C115" s="74" t="s">
        <v>70</v>
      </c>
      <c r="D115" s="58" t="s">
        <v>322</v>
      </c>
      <c r="E115" s="74">
        <v>2013</v>
      </c>
      <c r="F115" s="45">
        <v>133</v>
      </c>
      <c r="G115" s="45">
        <v>133</v>
      </c>
      <c r="H115" s="45">
        <v>50</v>
      </c>
      <c r="I115" s="45"/>
      <c r="J115" s="45">
        <v>83</v>
      </c>
      <c r="K115" s="45"/>
      <c r="L115" s="45">
        <v>133</v>
      </c>
      <c r="M115" s="45"/>
      <c r="N115" s="46"/>
      <c r="O115" s="46"/>
    </row>
    <row r="116" spans="1:15" s="34" customFormat="1" ht="30" customHeight="1">
      <c r="A116" s="48" t="s">
        <v>323</v>
      </c>
      <c r="B116" s="46" t="s">
        <v>324</v>
      </c>
      <c r="C116" s="74"/>
      <c r="D116" s="58"/>
      <c r="E116" s="74"/>
      <c r="F116" s="45">
        <f>F117+F122</f>
        <v>23279.945</v>
      </c>
      <c r="G116" s="45">
        <f aca="true" t="shared" si="20" ref="G116:M116">G117+G122</f>
        <v>20642.425</v>
      </c>
      <c r="H116" s="45">
        <f t="shared" si="20"/>
        <v>19375.425000000003</v>
      </c>
      <c r="I116" s="45">
        <f t="shared" si="20"/>
        <v>1267</v>
      </c>
      <c r="J116" s="45">
        <f t="shared" si="20"/>
        <v>0</v>
      </c>
      <c r="K116" s="45">
        <f t="shared" si="20"/>
        <v>0</v>
      </c>
      <c r="L116" s="45">
        <f t="shared" si="20"/>
        <v>11372.845000000001</v>
      </c>
      <c r="M116" s="45">
        <f t="shared" si="20"/>
        <v>8092.6</v>
      </c>
      <c r="N116" s="46"/>
      <c r="O116" s="46"/>
    </row>
    <row r="117" spans="1:15" s="34" customFormat="1" ht="30" customHeight="1">
      <c r="A117" s="48" t="s">
        <v>41</v>
      </c>
      <c r="B117" s="46" t="s">
        <v>325</v>
      </c>
      <c r="C117" s="74"/>
      <c r="D117" s="58" t="s">
        <v>326</v>
      </c>
      <c r="E117" s="74"/>
      <c r="F117" s="45">
        <f>F118+F119+F120+F121</f>
        <v>7723.544999999999</v>
      </c>
      <c r="G117" s="45">
        <f aca="true" t="shared" si="21" ref="G117:M117">G118+G119+G120+G121</f>
        <v>7274.865000000001</v>
      </c>
      <c r="H117" s="45">
        <f t="shared" si="21"/>
        <v>7274.865000000001</v>
      </c>
      <c r="I117" s="45">
        <f t="shared" si="21"/>
        <v>0</v>
      </c>
      <c r="J117" s="45">
        <f t="shared" si="21"/>
        <v>0</v>
      </c>
      <c r="K117" s="45">
        <f t="shared" si="21"/>
        <v>0</v>
      </c>
      <c r="L117" s="45">
        <f t="shared" si="21"/>
        <v>4783.005</v>
      </c>
      <c r="M117" s="45">
        <f t="shared" si="21"/>
        <v>2243.4</v>
      </c>
      <c r="N117" s="46"/>
      <c r="O117" s="46"/>
    </row>
    <row r="118" spans="1:15" s="34" customFormat="1" ht="30" customHeight="1">
      <c r="A118" s="48" t="s">
        <v>46</v>
      </c>
      <c r="B118" s="46" t="s">
        <v>327</v>
      </c>
      <c r="C118" s="74" t="s">
        <v>59</v>
      </c>
      <c r="D118" s="58" t="s">
        <v>328</v>
      </c>
      <c r="E118" s="74" t="s">
        <v>275</v>
      </c>
      <c r="F118" s="45">
        <f>G118+L118</f>
        <v>2595.4199999999996</v>
      </c>
      <c r="G118" s="45">
        <f>SUM(H118:K118)</f>
        <v>2146.74</v>
      </c>
      <c r="H118" s="45">
        <v>2146.74</v>
      </c>
      <c r="I118" s="45"/>
      <c r="J118" s="45"/>
      <c r="K118" s="45"/>
      <c r="L118" s="45">
        <v>448.68</v>
      </c>
      <c r="M118" s="45">
        <v>2243.4</v>
      </c>
      <c r="N118" s="46" t="s">
        <v>329</v>
      </c>
      <c r="O118" s="46"/>
    </row>
    <row r="119" spans="1:15" s="34" customFormat="1" ht="30" customHeight="1">
      <c r="A119" s="48" t="s">
        <v>52</v>
      </c>
      <c r="B119" s="46" t="s">
        <v>330</v>
      </c>
      <c r="C119" s="74" t="s">
        <v>70</v>
      </c>
      <c r="D119" s="58" t="s">
        <v>331</v>
      </c>
      <c r="E119" s="74" t="s">
        <v>157</v>
      </c>
      <c r="F119" s="45">
        <v>1435.59</v>
      </c>
      <c r="G119" s="45">
        <v>1435.59</v>
      </c>
      <c r="H119" s="45">
        <v>1435.59</v>
      </c>
      <c r="I119" s="45"/>
      <c r="J119" s="45"/>
      <c r="K119" s="45"/>
      <c r="L119" s="45">
        <v>1435.59</v>
      </c>
      <c r="M119" s="45"/>
      <c r="N119" s="46"/>
      <c r="O119" s="46"/>
    </row>
    <row r="120" spans="1:15" s="34" customFormat="1" ht="30" customHeight="1">
      <c r="A120" s="48" t="s">
        <v>57</v>
      </c>
      <c r="B120" s="46" t="s">
        <v>332</v>
      </c>
      <c r="C120" s="74" t="s">
        <v>80</v>
      </c>
      <c r="D120" s="58" t="s">
        <v>333</v>
      </c>
      <c r="E120" s="74" t="s">
        <v>77</v>
      </c>
      <c r="F120" s="45">
        <v>2898.735</v>
      </c>
      <c r="G120" s="45">
        <v>2898.735</v>
      </c>
      <c r="H120" s="45">
        <v>2898.735</v>
      </c>
      <c r="I120" s="45"/>
      <c r="J120" s="45"/>
      <c r="K120" s="45"/>
      <c r="L120" s="45">
        <v>2898.735</v>
      </c>
      <c r="M120" s="45"/>
      <c r="N120" s="46"/>
      <c r="O120" s="46"/>
    </row>
    <row r="121" spans="1:15" s="34" customFormat="1" ht="30" customHeight="1">
      <c r="A121" s="48" t="s">
        <v>63</v>
      </c>
      <c r="B121" s="46" t="s">
        <v>334</v>
      </c>
      <c r="C121" s="74" t="s">
        <v>87</v>
      </c>
      <c r="D121" s="58" t="s">
        <v>335</v>
      </c>
      <c r="E121" s="74" t="s">
        <v>279</v>
      </c>
      <c r="F121" s="45">
        <v>793.8</v>
      </c>
      <c r="G121" s="45">
        <v>793.8</v>
      </c>
      <c r="H121" s="45">
        <v>793.8</v>
      </c>
      <c r="I121" s="45"/>
      <c r="J121" s="45"/>
      <c r="K121" s="45"/>
      <c r="L121" s="45"/>
      <c r="M121" s="45"/>
      <c r="N121" s="46"/>
      <c r="O121" s="46"/>
    </row>
    <row r="122" spans="1:15" s="34" customFormat="1" ht="30" customHeight="1">
      <c r="A122" s="48" t="s">
        <v>111</v>
      </c>
      <c r="B122" s="46" t="s">
        <v>336</v>
      </c>
      <c r="C122" s="74"/>
      <c r="D122" s="58" t="s">
        <v>337</v>
      </c>
      <c r="E122" s="74"/>
      <c r="F122" s="45">
        <f aca="true" t="shared" si="22" ref="F122:M122">F123+F124+F125</f>
        <v>15556.4</v>
      </c>
      <c r="G122" s="45">
        <f t="shared" si="22"/>
        <v>13367.56</v>
      </c>
      <c r="H122" s="45">
        <f t="shared" si="22"/>
        <v>12100.560000000001</v>
      </c>
      <c r="I122" s="45">
        <f t="shared" si="22"/>
        <v>1267</v>
      </c>
      <c r="J122" s="45">
        <f t="shared" si="22"/>
        <v>0</v>
      </c>
      <c r="K122" s="45">
        <f t="shared" si="22"/>
        <v>0</v>
      </c>
      <c r="L122" s="45">
        <f t="shared" si="22"/>
        <v>6589.84</v>
      </c>
      <c r="M122" s="45">
        <f t="shared" si="22"/>
        <v>5849.2</v>
      </c>
      <c r="N122" s="46"/>
      <c r="O122" s="46"/>
    </row>
    <row r="123" spans="1:15" s="34" customFormat="1" ht="30" customHeight="1">
      <c r="A123" s="48" t="s">
        <v>46</v>
      </c>
      <c r="B123" s="46" t="s">
        <v>338</v>
      </c>
      <c r="C123" s="74" t="s">
        <v>59</v>
      </c>
      <c r="D123" s="58" t="s">
        <v>339</v>
      </c>
      <c r="E123" s="74" t="s">
        <v>275</v>
      </c>
      <c r="F123" s="45">
        <v>10134.4</v>
      </c>
      <c r="G123" s="45">
        <v>8966.56</v>
      </c>
      <c r="H123" s="45">
        <v>8018.56</v>
      </c>
      <c r="I123" s="45">
        <v>948</v>
      </c>
      <c r="J123" s="45">
        <v>0</v>
      </c>
      <c r="K123" s="45">
        <v>0</v>
      </c>
      <c r="L123" s="45">
        <v>1167.8400000000001</v>
      </c>
      <c r="M123" s="45">
        <v>5689.2</v>
      </c>
      <c r="N123" s="46" t="s">
        <v>340</v>
      </c>
      <c r="O123" s="46"/>
    </row>
    <row r="124" spans="1:15" s="34" customFormat="1" ht="30" customHeight="1">
      <c r="A124" s="48" t="s">
        <v>52</v>
      </c>
      <c r="B124" s="46" t="s">
        <v>341</v>
      </c>
      <c r="C124" s="74" t="s">
        <v>70</v>
      </c>
      <c r="D124" s="58" t="s">
        <v>342</v>
      </c>
      <c r="E124" s="74" t="s">
        <v>157</v>
      </c>
      <c r="F124" s="45">
        <v>3483</v>
      </c>
      <c r="G124" s="45">
        <v>2622</v>
      </c>
      <c r="H124" s="45">
        <v>2303</v>
      </c>
      <c r="I124" s="45">
        <v>319</v>
      </c>
      <c r="J124" s="45"/>
      <c r="K124" s="45"/>
      <c r="L124" s="45">
        <v>3483</v>
      </c>
      <c r="M124" s="45"/>
      <c r="N124" s="46"/>
      <c r="O124" s="46"/>
    </row>
    <row r="125" spans="1:15" s="34" customFormat="1" ht="30" customHeight="1">
      <c r="A125" s="48" t="s">
        <v>57</v>
      </c>
      <c r="B125" s="46" t="s">
        <v>343</v>
      </c>
      <c r="C125" s="74" t="s">
        <v>80</v>
      </c>
      <c r="D125" s="58" t="s">
        <v>344</v>
      </c>
      <c r="E125" s="74" t="s">
        <v>77</v>
      </c>
      <c r="F125" s="45">
        <v>1939</v>
      </c>
      <c r="G125" s="45">
        <v>1779</v>
      </c>
      <c r="H125" s="45">
        <v>1779</v>
      </c>
      <c r="I125" s="45"/>
      <c r="J125" s="45"/>
      <c r="K125" s="45"/>
      <c r="L125" s="45">
        <v>1939</v>
      </c>
      <c r="M125" s="45">
        <v>160</v>
      </c>
      <c r="N125" s="46" t="s">
        <v>345</v>
      </c>
      <c r="O125" s="46"/>
    </row>
    <row r="126" spans="1:15" s="34" customFormat="1" ht="30" customHeight="1">
      <c r="A126" s="48" t="s">
        <v>346</v>
      </c>
      <c r="B126" s="81" t="s">
        <v>347</v>
      </c>
      <c r="C126" s="74"/>
      <c r="D126" s="58"/>
      <c r="E126" s="74"/>
      <c r="F126" s="45"/>
      <c r="G126" s="45"/>
      <c r="H126" s="45"/>
      <c r="I126" s="45"/>
      <c r="J126" s="45"/>
      <c r="K126" s="45"/>
      <c r="L126" s="45"/>
      <c r="M126" s="45"/>
      <c r="N126" s="46"/>
      <c r="O126" s="46"/>
    </row>
  </sheetData>
  <sheetProtection/>
  <mergeCells count="14">
    <mergeCell ref="A1:B1"/>
    <mergeCell ref="A2:O2"/>
    <mergeCell ref="N3:O3"/>
    <mergeCell ref="G4:K4"/>
    <mergeCell ref="A4:A5"/>
    <mergeCell ref="B4:B5"/>
    <mergeCell ref="C4:C5"/>
    <mergeCell ref="D4:D5"/>
    <mergeCell ref="E4:E5"/>
    <mergeCell ref="F4:F5"/>
    <mergeCell ref="L4:L5"/>
    <mergeCell ref="M4:M5"/>
    <mergeCell ref="N4:N5"/>
    <mergeCell ref="O4:O5"/>
  </mergeCells>
  <printOptions horizontalCentered="1"/>
  <pageMargins left="0.12" right="0.12" top="0.75" bottom="0.35" header="0.31" footer="0.31"/>
  <pageSetup horizontalDpi="600" verticalDpi="600" orientation="landscape" paperSize="9" scale="77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69"/>
  <sheetViews>
    <sheetView tabSelected="1" zoomScaleSheetLayoutView="100" workbookViewId="0" topLeftCell="A1">
      <pane ySplit="5" topLeftCell="A69" activePane="bottomLeft" state="frozen"/>
      <selection pane="bottomLeft" activeCell="F96" sqref="F96"/>
    </sheetView>
  </sheetViews>
  <sheetFormatPr defaultColWidth="9.00390625" defaultRowHeight="13.5"/>
  <cols>
    <col min="1" max="1" width="9.00390625" style="27" customWidth="1"/>
    <col min="2" max="2" width="28.375" style="28" customWidth="1"/>
    <col min="3" max="3" width="6.875" style="0" customWidth="1"/>
    <col min="4" max="4" width="33.00390625" style="29" customWidth="1"/>
    <col min="5" max="5" width="9.00390625" style="30" customWidth="1"/>
    <col min="6" max="6" width="9.25390625" style="27" customWidth="1"/>
    <col min="7" max="7" width="7.25390625" style="27" customWidth="1"/>
    <col min="8" max="8" width="8.50390625" style="27" customWidth="1"/>
    <col min="9" max="9" width="11.00390625" style="27" customWidth="1"/>
    <col min="10" max="10" width="10.75390625" style="27" customWidth="1"/>
    <col min="11" max="11" width="10.375" style="27" bestFit="1" customWidth="1"/>
    <col min="12" max="12" width="6.375" style="27" customWidth="1"/>
    <col min="13" max="13" width="7.875" style="27" customWidth="1"/>
    <col min="14" max="14" width="40.375" style="27" customWidth="1"/>
  </cols>
  <sheetData>
    <row r="1" spans="1:15" ht="0.75" customHeight="1">
      <c r="A1" s="31" t="s">
        <v>348</v>
      </c>
      <c r="B1" s="32"/>
      <c r="C1" s="33"/>
      <c r="D1" s="34"/>
      <c r="E1" s="35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6" t="s">
        <v>349</v>
      </c>
      <c r="B2" s="37"/>
      <c r="C2" s="36"/>
      <c r="D2" s="37"/>
      <c r="E2" s="38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4.25" customHeight="1">
      <c r="A3" s="33"/>
      <c r="B3" s="34"/>
      <c r="C3" s="33"/>
      <c r="D3" s="34"/>
      <c r="E3" s="35"/>
      <c r="F3" s="33"/>
      <c r="G3" s="33"/>
      <c r="H3" s="33"/>
      <c r="I3" s="33"/>
      <c r="J3" s="33"/>
      <c r="K3" s="33"/>
      <c r="L3" s="33"/>
      <c r="M3" s="64" t="s">
        <v>350</v>
      </c>
      <c r="N3" s="64"/>
      <c r="O3" s="64"/>
    </row>
    <row r="4" spans="1:15" ht="30" customHeight="1">
      <c r="A4" s="39" t="s">
        <v>2</v>
      </c>
      <c r="B4" s="39" t="s">
        <v>24</v>
      </c>
      <c r="C4" s="39" t="s">
        <v>25</v>
      </c>
      <c r="D4" s="40" t="s">
        <v>26</v>
      </c>
      <c r="E4" s="41" t="s">
        <v>27</v>
      </c>
      <c r="F4" s="39" t="s">
        <v>28</v>
      </c>
      <c r="G4" s="39" t="s">
        <v>351</v>
      </c>
      <c r="H4" s="39" t="s">
        <v>352</v>
      </c>
      <c r="I4" s="39"/>
      <c r="J4" s="39"/>
      <c r="K4" s="39"/>
      <c r="L4" s="39"/>
      <c r="M4" s="39" t="s">
        <v>353</v>
      </c>
      <c r="N4" s="39" t="s">
        <v>32</v>
      </c>
      <c r="O4" s="39" t="s">
        <v>8</v>
      </c>
    </row>
    <row r="5" spans="1:15" ht="30" customHeight="1">
      <c r="A5" s="39"/>
      <c r="B5" s="39"/>
      <c r="C5" s="39"/>
      <c r="D5" s="40"/>
      <c r="E5" s="41"/>
      <c r="F5" s="39"/>
      <c r="G5" s="39"/>
      <c r="H5" s="39" t="s">
        <v>33</v>
      </c>
      <c r="I5" s="39" t="s">
        <v>34</v>
      </c>
      <c r="J5" s="39" t="s">
        <v>35</v>
      </c>
      <c r="K5" s="39" t="s">
        <v>36</v>
      </c>
      <c r="L5" s="39" t="s">
        <v>37</v>
      </c>
      <c r="M5" s="39"/>
      <c r="N5" s="39"/>
      <c r="O5" s="39"/>
    </row>
    <row r="6" spans="1:15" s="22" customFormat="1" ht="30" customHeight="1">
      <c r="A6" s="42"/>
      <c r="B6" s="43" t="s">
        <v>38</v>
      </c>
      <c r="C6" s="42"/>
      <c r="D6" s="43"/>
      <c r="E6" s="44"/>
      <c r="F6" s="42">
        <f aca="true" t="shared" si="0" ref="F6:M6">F7+F79+F94+F115+F123+F148+F152+F168</f>
        <v>625631.7200000001</v>
      </c>
      <c r="G6" s="42">
        <f t="shared" si="0"/>
        <v>14984.13</v>
      </c>
      <c r="H6" s="42">
        <f t="shared" si="0"/>
        <v>584983.19</v>
      </c>
      <c r="I6" s="65">
        <f t="shared" si="0"/>
        <v>311924.37799999997</v>
      </c>
      <c r="J6" s="65">
        <f t="shared" si="0"/>
        <v>197935.604</v>
      </c>
      <c r="K6" s="65">
        <f t="shared" si="0"/>
        <v>75075.198</v>
      </c>
      <c r="L6" s="42">
        <f t="shared" si="0"/>
        <v>48</v>
      </c>
      <c r="M6" s="42" t="e">
        <f t="shared" si="0"/>
        <v>#VALUE!</v>
      </c>
      <c r="N6" s="42"/>
      <c r="O6" s="42"/>
    </row>
    <row r="7" spans="1:15" s="23" customFormat="1" ht="30" customHeight="1">
      <c r="A7" s="45" t="s">
        <v>39</v>
      </c>
      <c r="B7" s="46" t="s">
        <v>40</v>
      </c>
      <c r="C7" s="45"/>
      <c r="D7" s="46"/>
      <c r="E7" s="47"/>
      <c r="F7" s="45">
        <f aca="true" t="shared" si="1" ref="F7:M7">F8+F15+F59+F61+F70+F75</f>
        <v>283211.66000000003</v>
      </c>
      <c r="G7" s="45">
        <f t="shared" si="1"/>
        <v>0</v>
      </c>
      <c r="H7" s="45">
        <f t="shared" si="1"/>
        <v>283211.66000000003</v>
      </c>
      <c r="I7" s="57">
        <f t="shared" si="1"/>
        <v>168681.842</v>
      </c>
      <c r="J7" s="57">
        <f t="shared" si="1"/>
        <v>73572.57199999999</v>
      </c>
      <c r="K7" s="57">
        <f t="shared" si="1"/>
        <v>40957.246</v>
      </c>
      <c r="L7" s="45">
        <f t="shared" si="1"/>
        <v>0</v>
      </c>
      <c r="M7" s="45">
        <f t="shared" si="1"/>
        <v>0</v>
      </c>
      <c r="N7" s="45"/>
      <c r="O7" s="45"/>
    </row>
    <row r="8" spans="1:15" s="23" customFormat="1" ht="30" customHeight="1">
      <c r="A8" s="48" t="s">
        <v>41</v>
      </c>
      <c r="B8" s="46" t="s">
        <v>42</v>
      </c>
      <c r="C8" s="45"/>
      <c r="D8" s="46"/>
      <c r="E8" s="47"/>
      <c r="F8" s="45">
        <f>F9+F12</f>
        <v>27200</v>
      </c>
      <c r="G8" s="45">
        <f aca="true" t="shared" si="2" ref="G8:L8">G9+G12</f>
        <v>0</v>
      </c>
      <c r="H8" s="45">
        <f t="shared" si="2"/>
        <v>27200</v>
      </c>
      <c r="I8" s="45">
        <f t="shared" si="2"/>
        <v>14640</v>
      </c>
      <c r="J8" s="45">
        <f t="shared" si="2"/>
        <v>4160</v>
      </c>
      <c r="K8" s="45">
        <f t="shared" si="2"/>
        <v>8400</v>
      </c>
      <c r="L8" s="45">
        <f t="shared" si="2"/>
        <v>0</v>
      </c>
      <c r="M8" s="45"/>
      <c r="N8" s="45"/>
      <c r="O8" s="45"/>
    </row>
    <row r="9" spans="1:15" s="23" customFormat="1" ht="30" customHeight="1">
      <c r="A9" s="48" t="s">
        <v>43</v>
      </c>
      <c r="B9" s="46" t="s">
        <v>44</v>
      </c>
      <c r="C9" s="45"/>
      <c r="D9" s="46" t="s">
        <v>354</v>
      </c>
      <c r="E9" s="47"/>
      <c r="F9" s="45">
        <f>H9</f>
        <v>10400</v>
      </c>
      <c r="G9" s="45"/>
      <c r="H9" s="45">
        <f>I9+J9</f>
        <v>10400</v>
      </c>
      <c r="I9" s="45">
        <v>6240</v>
      </c>
      <c r="J9" s="45">
        <v>4160</v>
      </c>
      <c r="K9" s="45"/>
      <c r="L9" s="45"/>
      <c r="M9" s="45"/>
      <c r="N9" s="45"/>
      <c r="O9" s="45"/>
    </row>
    <row r="10" spans="1:15" s="23" customFormat="1" ht="30" customHeight="1">
      <c r="A10" s="48" t="s">
        <v>355</v>
      </c>
      <c r="B10" s="49" t="s">
        <v>356</v>
      </c>
      <c r="C10" s="45" t="s">
        <v>48</v>
      </c>
      <c r="D10" s="46" t="s">
        <v>354</v>
      </c>
      <c r="E10" s="47">
        <v>2016</v>
      </c>
      <c r="F10" s="45">
        <f>H10</f>
        <v>10400</v>
      </c>
      <c r="G10" s="45"/>
      <c r="H10" s="45">
        <f>I10+J10</f>
        <v>10400</v>
      </c>
      <c r="I10" s="45">
        <v>6240</v>
      </c>
      <c r="J10" s="45">
        <v>4160</v>
      </c>
      <c r="K10" s="45"/>
      <c r="L10" s="45"/>
      <c r="M10" s="45"/>
      <c r="N10" s="45" t="s">
        <v>357</v>
      </c>
      <c r="O10" s="45"/>
    </row>
    <row r="11" spans="1:15" s="23" customFormat="1" ht="30" customHeight="1">
      <c r="A11" s="48" t="s">
        <v>107</v>
      </c>
      <c r="B11" s="46" t="s">
        <v>108</v>
      </c>
      <c r="C11" s="45"/>
      <c r="D11" s="46"/>
      <c r="E11" s="47"/>
      <c r="F11" s="45"/>
      <c r="G11" s="45"/>
      <c r="H11" s="45"/>
      <c r="I11" s="45"/>
      <c r="J11" s="45"/>
      <c r="K11" s="45"/>
      <c r="L11" s="45"/>
      <c r="M11" s="45"/>
      <c r="N11" s="45"/>
      <c r="O11" s="45"/>
    </row>
    <row r="12" spans="1:15" s="23" customFormat="1" ht="30" customHeight="1">
      <c r="A12" s="48" t="s">
        <v>109</v>
      </c>
      <c r="B12" s="46" t="s">
        <v>110</v>
      </c>
      <c r="C12" s="45"/>
      <c r="D12" s="46" t="s">
        <v>358</v>
      </c>
      <c r="E12" s="47"/>
      <c r="F12" s="45">
        <f aca="true" t="shared" si="3" ref="F12:K12">F13+F14</f>
        <v>16800</v>
      </c>
      <c r="G12" s="45">
        <f t="shared" si="3"/>
        <v>0</v>
      </c>
      <c r="H12" s="45">
        <f t="shared" si="3"/>
        <v>16800</v>
      </c>
      <c r="I12" s="45">
        <f t="shared" si="3"/>
        <v>8400</v>
      </c>
      <c r="J12" s="45">
        <f t="shared" si="3"/>
        <v>0</v>
      </c>
      <c r="K12" s="45">
        <f t="shared" si="3"/>
        <v>8400</v>
      </c>
      <c r="L12" s="45"/>
      <c r="M12" s="45"/>
      <c r="N12" s="45"/>
      <c r="O12" s="45"/>
    </row>
    <row r="13" spans="1:31" s="24" customFormat="1" ht="36.75" customHeight="1">
      <c r="A13" s="50" t="s">
        <v>46</v>
      </c>
      <c r="B13" s="51" t="s">
        <v>359</v>
      </c>
      <c r="C13" s="52" t="s">
        <v>59</v>
      </c>
      <c r="D13" s="53" t="s">
        <v>360</v>
      </c>
      <c r="E13" s="54">
        <v>2017</v>
      </c>
      <c r="F13" s="55">
        <v>7200</v>
      </c>
      <c r="G13" s="55"/>
      <c r="H13" s="55">
        <v>7200</v>
      </c>
      <c r="I13" s="55">
        <f>H13*0.5</f>
        <v>3600</v>
      </c>
      <c r="J13" s="55"/>
      <c r="K13" s="55">
        <f>H13*0.5</f>
        <v>3600</v>
      </c>
      <c r="L13" s="66"/>
      <c r="M13" s="66"/>
      <c r="N13" s="51" t="s">
        <v>361</v>
      </c>
      <c r="O13" s="67"/>
      <c r="P13" s="68"/>
      <c r="R13" s="68"/>
      <c r="S13" s="70"/>
      <c r="T13" s="71"/>
      <c r="U13" s="64"/>
      <c r="V13" s="64"/>
      <c r="W13" s="64"/>
      <c r="X13" s="64"/>
      <c r="Y13" s="64"/>
      <c r="Z13" s="64"/>
      <c r="AA13" s="64"/>
      <c r="AB13" s="64"/>
      <c r="AC13" s="64"/>
      <c r="AD13" s="68"/>
      <c r="AE13" s="68"/>
    </row>
    <row r="14" spans="1:31" s="24" customFormat="1" ht="36.75" customHeight="1">
      <c r="A14" s="50" t="s">
        <v>52</v>
      </c>
      <c r="B14" s="51" t="s">
        <v>362</v>
      </c>
      <c r="C14" s="52" t="s">
        <v>59</v>
      </c>
      <c r="D14" s="53" t="s">
        <v>363</v>
      </c>
      <c r="E14" s="54">
        <v>2018</v>
      </c>
      <c r="F14" s="55">
        <v>9600</v>
      </c>
      <c r="G14" s="55"/>
      <c r="H14" s="55">
        <v>9600</v>
      </c>
      <c r="I14" s="55">
        <f>H14*0.5</f>
        <v>4800</v>
      </c>
      <c r="J14" s="55"/>
      <c r="K14" s="55">
        <f>H14*0.5</f>
        <v>4800</v>
      </c>
      <c r="L14" s="66"/>
      <c r="M14" s="66"/>
      <c r="N14" s="51" t="s">
        <v>364</v>
      </c>
      <c r="O14" s="67"/>
      <c r="P14" s="68"/>
      <c r="R14" s="68"/>
      <c r="S14" s="70"/>
      <c r="T14" s="71"/>
      <c r="U14" s="64"/>
      <c r="V14" s="64"/>
      <c r="W14" s="64"/>
      <c r="X14" s="64"/>
      <c r="Y14" s="64"/>
      <c r="Z14" s="64"/>
      <c r="AA14" s="64"/>
      <c r="AB14" s="64"/>
      <c r="AC14" s="64"/>
      <c r="AD14" s="68"/>
      <c r="AE14" s="68"/>
    </row>
    <row r="15" spans="1:15" s="23" customFormat="1" ht="30" customHeight="1">
      <c r="A15" s="48" t="s">
        <v>111</v>
      </c>
      <c r="B15" s="46" t="s">
        <v>112</v>
      </c>
      <c r="C15" s="45"/>
      <c r="D15" s="46"/>
      <c r="E15" s="47"/>
      <c r="F15" s="45">
        <f aca="true" t="shared" si="4" ref="F15:K15">F17+F29</f>
        <v>209468</v>
      </c>
      <c r="G15" s="45">
        <f t="shared" si="4"/>
        <v>0</v>
      </c>
      <c r="H15" s="45">
        <f t="shared" si="4"/>
        <v>209468</v>
      </c>
      <c r="I15" s="45">
        <f t="shared" si="4"/>
        <v>123336.5</v>
      </c>
      <c r="J15" s="45">
        <f t="shared" si="4"/>
        <v>56205.399999999994</v>
      </c>
      <c r="K15" s="45">
        <f t="shared" si="4"/>
        <v>29926.1</v>
      </c>
      <c r="L15" s="45"/>
      <c r="M15" s="45"/>
      <c r="N15" s="45"/>
      <c r="O15" s="45"/>
    </row>
    <row r="16" spans="1:15" s="23" customFormat="1" ht="30" customHeight="1">
      <c r="A16" s="48" t="s">
        <v>43</v>
      </c>
      <c r="B16" s="46" t="s">
        <v>113</v>
      </c>
      <c r="C16" s="45"/>
      <c r="D16" s="46"/>
      <c r="E16" s="47"/>
      <c r="F16" s="45"/>
      <c r="G16" s="45"/>
      <c r="H16" s="45"/>
      <c r="I16" s="45"/>
      <c r="J16" s="45"/>
      <c r="K16" s="45"/>
      <c r="L16" s="45"/>
      <c r="M16" s="45"/>
      <c r="N16" s="45"/>
      <c r="O16" s="45"/>
    </row>
    <row r="17" spans="1:15" s="23" customFormat="1" ht="38.25" customHeight="1">
      <c r="A17" s="48" t="s">
        <v>107</v>
      </c>
      <c r="B17" s="46" t="s">
        <v>114</v>
      </c>
      <c r="C17" s="45"/>
      <c r="D17" s="53" t="s">
        <v>365</v>
      </c>
      <c r="E17" s="47"/>
      <c r="F17" s="45">
        <f aca="true" t="shared" si="5" ref="F17:K17">SUM(F18:F28)</f>
        <v>117309.5</v>
      </c>
      <c r="G17" s="45">
        <f t="shared" si="5"/>
        <v>0</v>
      </c>
      <c r="H17" s="45">
        <f t="shared" si="5"/>
        <v>117309.5</v>
      </c>
      <c r="I17" s="45">
        <f t="shared" si="5"/>
        <v>74761.2</v>
      </c>
      <c r="J17" s="45">
        <f t="shared" si="5"/>
        <v>25072.8</v>
      </c>
      <c r="K17" s="45">
        <f t="shared" si="5"/>
        <v>17475.5</v>
      </c>
      <c r="L17" s="45"/>
      <c r="M17" s="45"/>
      <c r="N17" s="45"/>
      <c r="O17" s="45"/>
    </row>
    <row r="18" spans="1:15" s="23" customFormat="1" ht="30" customHeight="1">
      <c r="A18" s="48" t="s">
        <v>355</v>
      </c>
      <c r="B18" s="46" t="s">
        <v>116</v>
      </c>
      <c r="C18" s="45" t="s">
        <v>48</v>
      </c>
      <c r="D18" s="46" t="s">
        <v>366</v>
      </c>
      <c r="E18" s="47" t="s">
        <v>367</v>
      </c>
      <c r="F18" s="45">
        <v>79292.5</v>
      </c>
      <c r="G18" s="45"/>
      <c r="H18" s="45">
        <v>79292.5</v>
      </c>
      <c r="I18" s="45">
        <v>58484.9</v>
      </c>
      <c r="J18" s="45">
        <v>15100</v>
      </c>
      <c r="K18" s="45">
        <v>5707.6</v>
      </c>
      <c r="L18" s="45"/>
      <c r="M18" s="45"/>
      <c r="N18" s="45" t="s">
        <v>368</v>
      </c>
      <c r="O18" s="45"/>
    </row>
    <row r="19" spans="1:15" s="23" customFormat="1" ht="30" customHeight="1">
      <c r="A19" s="48" t="s">
        <v>369</v>
      </c>
      <c r="B19" s="46" t="s">
        <v>370</v>
      </c>
      <c r="C19" s="45" t="s">
        <v>59</v>
      </c>
      <c r="D19" s="56" t="s">
        <v>371</v>
      </c>
      <c r="E19" s="47">
        <v>2016</v>
      </c>
      <c r="F19" s="57">
        <v>2995</v>
      </c>
      <c r="G19" s="45"/>
      <c r="H19" s="57">
        <v>2995</v>
      </c>
      <c r="I19" s="57">
        <v>898.5</v>
      </c>
      <c r="J19" s="57">
        <v>898.5</v>
      </c>
      <c r="K19" s="57">
        <v>1198</v>
      </c>
      <c r="L19" s="45"/>
      <c r="M19" s="45"/>
      <c r="N19" s="46" t="s">
        <v>372</v>
      </c>
      <c r="O19" s="45" t="s">
        <v>67</v>
      </c>
    </row>
    <row r="20" spans="1:15" s="23" customFormat="1" ht="30" customHeight="1">
      <c r="A20" s="48" t="s">
        <v>373</v>
      </c>
      <c r="B20" s="46" t="s">
        <v>374</v>
      </c>
      <c r="C20" s="45" t="s">
        <v>59</v>
      </c>
      <c r="D20" s="56" t="s">
        <v>375</v>
      </c>
      <c r="E20" s="47">
        <v>2016</v>
      </c>
      <c r="F20" s="57">
        <v>2997</v>
      </c>
      <c r="G20" s="45"/>
      <c r="H20" s="57">
        <v>2997</v>
      </c>
      <c r="I20" s="57">
        <v>899.1</v>
      </c>
      <c r="J20" s="57">
        <v>899.1</v>
      </c>
      <c r="K20" s="57">
        <v>1198.8</v>
      </c>
      <c r="L20" s="45"/>
      <c r="M20" s="45"/>
      <c r="N20" s="46" t="s">
        <v>376</v>
      </c>
      <c r="O20" s="45" t="s">
        <v>67</v>
      </c>
    </row>
    <row r="21" spans="1:15" s="23" customFormat="1" ht="30" customHeight="1">
      <c r="A21" s="48" t="s">
        <v>377</v>
      </c>
      <c r="B21" s="51" t="s">
        <v>378</v>
      </c>
      <c r="C21" s="52" t="s">
        <v>59</v>
      </c>
      <c r="D21" s="53" t="s">
        <v>379</v>
      </c>
      <c r="E21" s="54">
        <v>2017</v>
      </c>
      <c r="F21" s="55">
        <v>2995</v>
      </c>
      <c r="G21" s="55"/>
      <c r="H21" s="55">
        <v>2995</v>
      </c>
      <c r="I21" s="55">
        <f>H21*0.3</f>
        <v>898.5</v>
      </c>
      <c r="J21" s="55">
        <f>H21*0.3</f>
        <v>898.5</v>
      </c>
      <c r="K21" s="55">
        <f>H21*0.4</f>
        <v>1198</v>
      </c>
      <c r="L21" s="66"/>
      <c r="M21" s="66"/>
      <c r="N21" s="46" t="s">
        <v>380</v>
      </c>
      <c r="O21" s="51"/>
    </row>
    <row r="22" spans="1:15" s="23" customFormat="1" ht="30" customHeight="1">
      <c r="A22" s="48" t="s">
        <v>381</v>
      </c>
      <c r="B22" s="51" t="s">
        <v>382</v>
      </c>
      <c r="C22" s="52" t="s">
        <v>59</v>
      </c>
      <c r="D22" s="53" t="s">
        <v>383</v>
      </c>
      <c r="E22" s="54">
        <v>2017</v>
      </c>
      <c r="F22" s="55">
        <v>2978</v>
      </c>
      <c r="G22" s="55"/>
      <c r="H22" s="55">
        <v>2978</v>
      </c>
      <c r="I22" s="55">
        <f>H22*0.3</f>
        <v>893.4</v>
      </c>
      <c r="J22" s="55">
        <f>H22*0.3</f>
        <v>893.4</v>
      </c>
      <c r="K22" s="55">
        <f>H22*0.4</f>
        <v>1191.2</v>
      </c>
      <c r="L22" s="66"/>
      <c r="M22" s="66"/>
      <c r="N22" s="46" t="s">
        <v>384</v>
      </c>
      <c r="O22" s="51"/>
    </row>
    <row r="23" spans="1:15" s="23" customFormat="1" ht="30" customHeight="1">
      <c r="A23" s="48" t="s">
        <v>385</v>
      </c>
      <c r="B23" s="51" t="s">
        <v>386</v>
      </c>
      <c r="C23" s="52" t="s">
        <v>59</v>
      </c>
      <c r="D23" s="53" t="s">
        <v>387</v>
      </c>
      <c r="E23" s="54">
        <v>2018</v>
      </c>
      <c r="F23" s="55">
        <v>2994</v>
      </c>
      <c r="G23" s="55"/>
      <c r="H23" s="55">
        <v>2994</v>
      </c>
      <c r="I23" s="55">
        <f>H23*0.3</f>
        <v>898.1999999999999</v>
      </c>
      <c r="J23" s="55">
        <f>H23*0.3</f>
        <v>898.1999999999999</v>
      </c>
      <c r="K23" s="55">
        <f>H23*0.4</f>
        <v>1197.6000000000001</v>
      </c>
      <c r="L23" s="66"/>
      <c r="M23" s="66"/>
      <c r="N23" s="46" t="s">
        <v>388</v>
      </c>
      <c r="O23" s="51"/>
    </row>
    <row r="24" spans="1:15" s="23" customFormat="1" ht="30" customHeight="1">
      <c r="A24" s="48" t="s">
        <v>389</v>
      </c>
      <c r="B24" s="51" t="s">
        <v>390</v>
      </c>
      <c r="C24" s="52" t="s">
        <v>59</v>
      </c>
      <c r="D24" s="53" t="s">
        <v>391</v>
      </c>
      <c r="E24" s="54">
        <v>2017</v>
      </c>
      <c r="F24" s="55">
        <v>2992</v>
      </c>
      <c r="G24" s="55"/>
      <c r="H24" s="55">
        <v>2992</v>
      </c>
      <c r="I24" s="55">
        <f>H24*0.3</f>
        <v>897.6</v>
      </c>
      <c r="J24" s="55">
        <f>H24*0.3</f>
        <v>897.6</v>
      </c>
      <c r="K24" s="55">
        <f>H24*0.4</f>
        <v>1196.8</v>
      </c>
      <c r="L24" s="66"/>
      <c r="M24" s="66"/>
      <c r="N24" s="46" t="s">
        <v>372</v>
      </c>
      <c r="O24" s="51"/>
    </row>
    <row r="25" spans="1:15" s="23" customFormat="1" ht="30" customHeight="1">
      <c r="A25" s="48" t="s">
        <v>392</v>
      </c>
      <c r="B25" s="46" t="s">
        <v>393</v>
      </c>
      <c r="C25" s="45" t="s">
        <v>80</v>
      </c>
      <c r="D25" s="46" t="s">
        <v>394</v>
      </c>
      <c r="E25" s="54">
        <v>2017</v>
      </c>
      <c r="F25" s="45">
        <v>3350</v>
      </c>
      <c r="G25" s="45"/>
      <c r="H25" s="45">
        <v>3350</v>
      </c>
      <c r="I25" s="45">
        <f>H25*0.5</f>
        <v>1675</v>
      </c>
      <c r="J25" s="45">
        <f>H25*0.25</f>
        <v>837.5</v>
      </c>
      <c r="K25" s="45">
        <f>H25*0.25</f>
        <v>837.5</v>
      </c>
      <c r="L25" s="45"/>
      <c r="M25" s="45"/>
      <c r="N25" s="45" t="s">
        <v>395</v>
      </c>
      <c r="O25" s="45" t="s">
        <v>67</v>
      </c>
    </row>
    <row r="26" spans="1:15" s="23" customFormat="1" ht="30" customHeight="1">
      <c r="A26" s="48" t="s">
        <v>396</v>
      </c>
      <c r="B26" s="46" t="s">
        <v>397</v>
      </c>
      <c r="C26" s="45" t="s">
        <v>80</v>
      </c>
      <c r="D26" s="46" t="s">
        <v>398</v>
      </c>
      <c r="E26" s="54">
        <v>2017</v>
      </c>
      <c r="F26" s="45">
        <v>8700</v>
      </c>
      <c r="G26" s="45"/>
      <c r="H26" s="45">
        <v>8700</v>
      </c>
      <c r="I26" s="45">
        <f>H26*0.5</f>
        <v>4350</v>
      </c>
      <c r="J26" s="45">
        <f>H26*0.25</f>
        <v>2175</v>
      </c>
      <c r="K26" s="45">
        <f>H26*0.25</f>
        <v>2175</v>
      </c>
      <c r="L26" s="45"/>
      <c r="M26" s="45"/>
      <c r="N26" s="45" t="s">
        <v>399</v>
      </c>
      <c r="O26" s="45" t="s">
        <v>67</v>
      </c>
    </row>
    <row r="27" spans="1:15" s="23" customFormat="1" ht="30" customHeight="1">
      <c r="A27" s="48" t="s">
        <v>400</v>
      </c>
      <c r="B27" s="46" t="s">
        <v>401</v>
      </c>
      <c r="C27" s="45" t="s">
        <v>80</v>
      </c>
      <c r="D27" s="46" t="s">
        <v>402</v>
      </c>
      <c r="E27" s="54">
        <v>2017</v>
      </c>
      <c r="F27" s="45">
        <v>6300</v>
      </c>
      <c r="G27" s="45"/>
      <c r="H27" s="45">
        <v>6300</v>
      </c>
      <c r="I27" s="45">
        <f>H27*0.5</f>
        <v>3150</v>
      </c>
      <c r="J27" s="45">
        <f>H27*0.25</f>
        <v>1575</v>
      </c>
      <c r="K27" s="45">
        <f>H27*0.25</f>
        <v>1575</v>
      </c>
      <c r="L27" s="45"/>
      <c r="M27" s="45"/>
      <c r="N27" s="45" t="s">
        <v>403</v>
      </c>
      <c r="O27" s="45" t="s">
        <v>67</v>
      </c>
    </row>
    <row r="28" spans="1:15" s="23" customFormat="1" ht="30" customHeight="1">
      <c r="A28" s="48" t="s">
        <v>404</v>
      </c>
      <c r="B28" s="46" t="s">
        <v>405</v>
      </c>
      <c r="C28" s="45" t="s">
        <v>277</v>
      </c>
      <c r="D28" s="58" t="s">
        <v>406</v>
      </c>
      <c r="E28" s="47">
        <v>2017</v>
      </c>
      <c r="F28" s="45">
        <v>1716</v>
      </c>
      <c r="G28" s="45"/>
      <c r="H28" s="48">
        <v>1716</v>
      </c>
      <c r="I28" s="48">
        <v>1716</v>
      </c>
      <c r="J28" s="48"/>
      <c r="K28" s="48"/>
      <c r="L28" s="48"/>
      <c r="M28" s="48"/>
      <c r="N28" s="48" t="s">
        <v>407</v>
      </c>
      <c r="O28" s="45"/>
    </row>
    <row r="29" spans="1:15" s="23" customFormat="1" ht="49.5" customHeight="1">
      <c r="A29" s="48" t="s">
        <v>109</v>
      </c>
      <c r="B29" s="46" t="s">
        <v>126</v>
      </c>
      <c r="C29" s="45"/>
      <c r="D29" s="46" t="s">
        <v>408</v>
      </c>
      <c r="E29" s="47"/>
      <c r="F29" s="45">
        <f aca="true" t="shared" si="6" ref="F29:K29">SUM(F30:F57)</f>
        <v>92158.5</v>
      </c>
      <c r="G29" s="45"/>
      <c r="H29" s="45">
        <f t="shared" si="6"/>
        <v>92158.5</v>
      </c>
      <c r="I29" s="45">
        <f t="shared" si="6"/>
        <v>48575.3</v>
      </c>
      <c r="J29" s="45">
        <f t="shared" si="6"/>
        <v>31132.6</v>
      </c>
      <c r="K29" s="45">
        <f t="shared" si="6"/>
        <v>12450.6</v>
      </c>
      <c r="L29" s="45"/>
      <c r="M29" s="45"/>
      <c r="N29" s="45"/>
      <c r="O29" s="45"/>
    </row>
    <row r="30" spans="1:15" s="23" customFormat="1" ht="30" customHeight="1">
      <c r="A30" s="48" t="s">
        <v>355</v>
      </c>
      <c r="B30" s="46" t="s">
        <v>409</v>
      </c>
      <c r="C30" s="45" t="s">
        <v>48</v>
      </c>
      <c r="D30" s="46" t="s">
        <v>410</v>
      </c>
      <c r="E30" s="47" t="s">
        <v>367</v>
      </c>
      <c r="F30" s="45">
        <v>40105.5</v>
      </c>
      <c r="G30" s="45">
        <v>0</v>
      </c>
      <c r="H30" s="45">
        <v>40105.5</v>
      </c>
      <c r="I30" s="45">
        <v>36107.5</v>
      </c>
      <c r="J30" s="45">
        <v>0</v>
      </c>
      <c r="K30" s="45">
        <v>3998</v>
      </c>
      <c r="L30" s="45">
        <v>0</v>
      </c>
      <c r="M30" s="45">
        <v>0</v>
      </c>
      <c r="N30" s="45" t="s">
        <v>411</v>
      </c>
      <c r="O30" s="45"/>
    </row>
    <row r="31" spans="1:15" s="23" customFormat="1" ht="30" customHeight="1">
      <c r="A31" s="48" t="s">
        <v>369</v>
      </c>
      <c r="B31" s="59" t="s">
        <v>412</v>
      </c>
      <c r="C31" s="55" t="s">
        <v>59</v>
      </c>
      <c r="D31" s="60" t="s">
        <v>413</v>
      </c>
      <c r="E31" s="47">
        <v>2016</v>
      </c>
      <c r="F31" s="55">
        <v>1200</v>
      </c>
      <c r="G31" s="55"/>
      <c r="H31" s="55">
        <v>1200</v>
      </c>
      <c r="I31" s="55">
        <f aca="true" t="shared" si="7" ref="I31:I36">H31*0.3</f>
        <v>360</v>
      </c>
      <c r="J31" s="55">
        <f aca="true" t="shared" si="8" ref="J31:J36">H31*0.1</f>
        <v>120</v>
      </c>
      <c r="K31" s="55">
        <f aca="true" t="shared" si="9" ref="K31:K36">H31*0.6</f>
        <v>720</v>
      </c>
      <c r="L31" s="66"/>
      <c r="M31" s="66"/>
      <c r="N31" s="51" t="s">
        <v>414</v>
      </c>
      <c r="O31" s="67"/>
    </row>
    <row r="32" spans="1:15" s="23" customFormat="1" ht="30" customHeight="1">
      <c r="A32" s="48" t="s">
        <v>373</v>
      </c>
      <c r="B32" s="59" t="s">
        <v>415</v>
      </c>
      <c r="C32" s="55" t="s">
        <v>59</v>
      </c>
      <c r="D32" s="60" t="s">
        <v>416</v>
      </c>
      <c r="E32" s="47">
        <v>2016</v>
      </c>
      <c r="F32" s="55">
        <v>1200</v>
      </c>
      <c r="G32" s="55"/>
      <c r="H32" s="55">
        <v>1200</v>
      </c>
      <c r="I32" s="55">
        <f t="shared" si="7"/>
        <v>360</v>
      </c>
      <c r="J32" s="55">
        <f t="shared" si="8"/>
        <v>120</v>
      </c>
      <c r="K32" s="55">
        <f t="shared" si="9"/>
        <v>720</v>
      </c>
      <c r="L32" s="66"/>
      <c r="M32" s="66"/>
      <c r="N32" s="51" t="s">
        <v>417</v>
      </c>
      <c r="O32" s="67"/>
    </row>
    <row r="33" spans="1:15" s="23" customFormat="1" ht="30" customHeight="1">
      <c r="A33" s="48" t="s">
        <v>377</v>
      </c>
      <c r="B33" s="59" t="s">
        <v>418</v>
      </c>
      <c r="C33" s="55" t="s">
        <v>59</v>
      </c>
      <c r="D33" s="60" t="s">
        <v>419</v>
      </c>
      <c r="E33" s="54">
        <v>2017</v>
      </c>
      <c r="F33" s="55">
        <v>1200</v>
      </c>
      <c r="G33" s="55"/>
      <c r="H33" s="55">
        <v>1200</v>
      </c>
      <c r="I33" s="55">
        <f t="shared" si="7"/>
        <v>360</v>
      </c>
      <c r="J33" s="55">
        <f t="shared" si="8"/>
        <v>120</v>
      </c>
      <c r="K33" s="55">
        <f t="shared" si="9"/>
        <v>720</v>
      </c>
      <c r="L33" s="66"/>
      <c r="M33" s="66"/>
      <c r="N33" s="51" t="s">
        <v>420</v>
      </c>
      <c r="O33" s="67"/>
    </row>
    <row r="34" spans="1:15" s="23" customFormat="1" ht="30" customHeight="1">
      <c r="A34" s="48" t="s">
        <v>381</v>
      </c>
      <c r="B34" s="59" t="s">
        <v>421</v>
      </c>
      <c r="C34" s="55" t="s">
        <v>59</v>
      </c>
      <c r="D34" s="60" t="s">
        <v>422</v>
      </c>
      <c r="E34" s="54">
        <v>2017</v>
      </c>
      <c r="F34" s="55">
        <v>1200</v>
      </c>
      <c r="G34" s="55"/>
      <c r="H34" s="55">
        <v>1200</v>
      </c>
      <c r="I34" s="55">
        <f t="shared" si="7"/>
        <v>360</v>
      </c>
      <c r="J34" s="55">
        <f t="shared" si="8"/>
        <v>120</v>
      </c>
      <c r="K34" s="55">
        <f t="shared" si="9"/>
        <v>720</v>
      </c>
      <c r="L34" s="66"/>
      <c r="M34" s="66"/>
      <c r="N34" s="51" t="s">
        <v>423</v>
      </c>
      <c r="O34" s="67"/>
    </row>
    <row r="35" spans="1:15" s="23" customFormat="1" ht="30" customHeight="1">
      <c r="A35" s="48" t="s">
        <v>385</v>
      </c>
      <c r="B35" s="59" t="s">
        <v>424</v>
      </c>
      <c r="C35" s="55" t="s">
        <v>59</v>
      </c>
      <c r="D35" s="60" t="s">
        <v>425</v>
      </c>
      <c r="E35" s="54">
        <v>2018</v>
      </c>
      <c r="F35" s="55">
        <v>1100</v>
      </c>
      <c r="G35" s="55"/>
      <c r="H35" s="55">
        <v>1100</v>
      </c>
      <c r="I35" s="55">
        <f t="shared" si="7"/>
        <v>330</v>
      </c>
      <c r="J35" s="55">
        <f t="shared" si="8"/>
        <v>110</v>
      </c>
      <c r="K35" s="55">
        <f t="shared" si="9"/>
        <v>660</v>
      </c>
      <c r="L35" s="66"/>
      <c r="M35" s="66"/>
      <c r="N35" s="51" t="s">
        <v>426</v>
      </c>
      <c r="O35" s="67"/>
    </row>
    <row r="36" spans="1:15" s="23" customFormat="1" ht="30" customHeight="1">
      <c r="A36" s="48" t="s">
        <v>389</v>
      </c>
      <c r="B36" s="59" t="s">
        <v>427</v>
      </c>
      <c r="C36" s="55" t="s">
        <v>59</v>
      </c>
      <c r="D36" s="60" t="s">
        <v>428</v>
      </c>
      <c r="E36" s="54">
        <v>2019</v>
      </c>
      <c r="F36" s="55">
        <v>1200</v>
      </c>
      <c r="G36" s="55"/>
      <c r="H36" s="55">
        <v>1200</v>
      </c>
      <c r="I36" s="55">
        <f t="shared" si="7"/>
        <v>360</v>
      </c>
      <c r="J36" s="55">
        <f t="shared" si="8"/>
        <v>120</v>
      </c>
      <c r="K36" s="55">
        <f t="shared" si="9"/>
        <v>720</v>
      </c>
      <c r="L36" s="66"/>
      <c r="M36" s="66"/>
      <c r="N36" s="51" t="s">
        <v>414</v>
      </c>
      <c r="O36" s="67"/>
    </row>
    <row r="37" spans="1:15" s="23" customFormat="1" ht="30" customHeight="1">
      <c r="A37" s="48" t="s">
        <v>392</v>
      </c>
      <c r="B37" s="46" t="s">
        <v>134</v>
      </c>
      <c r="C37" s="45" t="s">
        <v>70</v>
      </c>
      <c r="D37" s="51" t="s">
        <v>429</v>
      </c>
      <c r="E37" s="47" t="s">
        <v>367</v>
      </c>
      <c r="F37" s="45">
        <v>24900</v>
      </c>
      <c r="G37" s="45"/>
      <c r="H37" s="45">
        <v>24900</v>
      </c>
      <c r="I37" s="45"/>
      <c r="J37" s="45">
        <v>24900</v>
      </c>
      <c r="K37" s="45"/>
      <c r="L37" s="45"/>
      <c r="M37" s="45"/>
      <c r="N37" s="45"/>
      <c r="O37" s="45"/>
    </row>
    <row r="38" spans="1:16" s="25" customFormat="1" ht="29.25" customHeight="1">
      <c r="A38" s="48" t="s">
        <v>396</v>
      </c>
      <c r="B38" s="51" t="s">
        <v>430</v>
      </c>
      <c r="C38" s="61" t="s">
        <v>80</v>
      </c>
      <c r="D38" s="51" t="s">
        <v>431</v>
      </c>
      <c r="E38" s="62">
        <v>2017</v>
      </c>
      <c r="F38" s="61">
        <v>1300</v>
      </c>
      <c r="G38" s="61"/>
      <c r="H38" s="61">
        <v>1300</v>
      </c>
      <c r="I38" s="61">
        <f aca="true" t="shared" si="10" ref="I38:I51">H38*0.5</f>
        <v>650</v>
      </c>
      <c r="J38" s="61">
        <f aca="true" t="shared" si="11" ref="J38:J51">H38*0.25</f>
        <v>325</v>
      </c>
      <c r="K38" s="61">
        <f aca="true" t="shared" si="12" ref="K38:K51">H38*0.25</f>
        <v>325</v>
      </c>
      <c r="L38" s="61"/>
      <c r="M38" s="61"/>
      <c r="N38" s="66" t="s">
        <v>432</v>
      </c>
      <c r="O38" s="51" t="s">
        <v>67</v>
      </c>
      <c r="P38" s="69"/>
    </row>
    <row r="39" spans="1:16" s="25" customFormat="1" ht="36.75" customHeight="1">
      <c r="A39" s="48" t="s">
        <v>400</v>
      </c>
      <c r="B39" s="51" t="s">
        <v>433</v>
      </c>
      <c r="C39" s="61" t="s">
        <v>80</v>
      </c>
      <c r="D39" s="51" t="s">
        <v>434</v>
      </c>
      <c r="E39" s="62">
        <v>2017</v>
      </c>
      <c r="F39" s="61">
        <v>1400</v>
      </c>
      <c r="G39" s="61"/>
      <c r="H39" s="61">
        <v>1400</v>
      </c>
      <c r="I39" s="61">
        <f t="shared" si="10"/>
        <v>700</v>
      </c>
      <c r="J39" s="61">
        <f t="shared" si="11"/>
        <v>350</v>
      </c>
      <c r="K39" s="61">
        <f t="shared" si="12"/>
        <v>350</v>
      </c>
      <c r="L39" s="61"/>
      <c r="M39" s="61"/>
      <c r="N39" s="66" t="s">
        <v>435</v>
      </c>
      <c r="O39" s="51" t="s">
        <v>67</v>
      </c>
      <c r="P39" s="69"/>
    </row>
    <row r="40" spans="1:16" s="25" customFormat="1" ht="31.5" customHeight="1">
      <c r="A40" s="48" t="s">
        <v>404</v>
      </c>
      <c r="B40" s="51" t="s">
        <v>436</v>
      </c>
      <c r="C40" s="61" t="s">
        <v>80</v>
      </c>
      <c r="D40" s="51" t="s">
        <v>437</v>
      </c>
      <c r="E40" s="62">
        <v>2017</v>
      </c>
      <c r="F40" s="61">
        <f>0.2*3500</f>
        <v>700</v>
      </c>
      <c r="G40" s="61"/>
      <c r="H40" s="61">
        <f>0.2*3500</f>
        <v>700</v>
      </c>
      <c r="I40" s="61">
        <f t="shared" si="10"/>
        <v>350</v>
      </c>
      <c r="J40" s="61">
        <f t="shared" si="11"/>
        <v>175</v>
      </c>
      <c r="K40" s="61">
        <f t="shared" si="12"/>
        <v>175</v>
      </c>
      <c r="L40" s="61"/>
      <c r="M40" s="61"/>
      <c r="N40" s="66" t="s">
        <v>438</v>
      </c>
      <c r="O40" s="51" t="s">
        <v>67</v>
      </c>
      <c r="P40" s="69"/>
    </row>
    <row r="41" spans="1:16" s="25" customFormat="1" ht="30.75" customHeight="1">
      <c r="A41" s="48" t="s">
        <v>439</v>
      </c>
      <c r="B41" s="51" t="s">
        <v>440</v>
      </c>
      <c r="C41" s="61" t="s">
        <v>80</v>
      </c>
      <c r="D41" s="51" t="s">
        <v>441</v>
      </c>
      <c r="E41" s="62">
        <v>2017</v>
      </c>
      <c r="F41" s="61">
        <v>400</v>
      </c>
      <c r="G41" s="61"/>
      <c r="H41" s="61">
        <v>400</v>
      </c>
      <c r="I41" s="61">
        <f t="shared" si="10"/>
        <v>200</v>
      </c>
      <c r="J41" s="61">
        <f t="shared" si="11"/>
        <v>100</v>
      </c>
      <c r="K41" s="61">
        <f t="shared" si="12"/>
        <v>100</v>
      </c>
      <c r="L41" s="61"/>
      <c r="M41" s="61"/>
      <c r="N41" s="66" t="s">
        <v>442</v>
      </c>
      <c r="O41" s="51" t="s">
        <v>67</v>
      </c>
      <c r="P41" s="69"/>
    </row>
    <row r="42" spans="1:16" s="25" customFormat="1" ht="29.25" customHeight="1">
      <c r="A42" s="48" t="s">
        <v>443</v>
      </c>
      <c r="B42" s="51" t="s">
        <v>444</v>
      </c>
      <c r="C42" s="61" t="s">
        <v>80</v>
      </c>
      <c r="D42" s="51" t="s">
        <v>441</v>
      </c>
      <c r="E42" s="62">
        <v>2017</v>
      </c>
      <c r="F42" s="61">
        <v>400</v>
      </c>
      <c r="G42" s="61"/>
      <c r="H42" s="61">
        <v>400</v>
      </c>
      <c r="I42" s="61">
        <f t="shared" si="10"/>
        <v>200</v>
      </c>
      <c r="J42" s="61">
        <f t="shared" si="11"/>
        <v>100</v>
      </c>
      <c r="K42" s="61">
        <f t="shared" si="12"/>
        <v>100</v>
      </c>
      <c r="L42" s="61"/>
      <c r="M42" s="61"/>
      <c r="N42" s="66" t="s">
        <v>445</v>
      </c>
      <c r="O42" s="51" t="s">
        <v>67</v>
      </c>
      <c r="P42" s="69"/>
    </row>
    <row r="43" spans="1:16" s="25" customFormat="1" ht="31.5" customHeight="1">
      <c r="A43" s="48" t="s">
        <v>446</v>
      </c>
      <c r="B43" s="51" t="s">
        <v>447</v>
      </c>
      <c r="C43" s="61" t="s">
        <v>80</v>
      </c>
      <c r="D43" s="51" t="s">
        <v>448</v>
      </c>
      <c r="E43" s="62">
        <v>2017</v>
      </c>
      <c r="F43" s="61">
        <v>200</v>
      </c>
      <c r="G43" s="61"/>
      <c r="H43" s="61">
        <v>200</v>
      </c>
      <c r="I43" s="61">
        <f t="shared" si="10"/>
        <v>100</v>
      </c>
      <c r="J43" s="61">
        <f t="shared" si="11"/>
        <v>50</v>
      </c>
      <c r="K43" s="61">
        <f t="shared" si="12"/>
        <v>50</v>
      </c>
      <c r="L43" s="61"/>
      <c r="M43" s="61"/>
      <c r="N43" s="66" t="s">
        <v>449</v>
      </c>
      <c r="O43" s="51" t="s">
        <v>67</v>
      </c>
      <c r="P43" s="69"/>
    </row>
    <row r="44" spans="1:16" s="25" customFormat="1" ht="30.75" customHeight="1">
      <c r="A44" s="48" t="s">
        <v>450</v>
      </c>
      <c r="B44" s="51" t="s">
        <v>451</v>
      </c>
      <c r="C44" s="61" t="s">
        <v>80</v>
      </c>
      <c r="D44" s="51" t="s">
        <v>441</v>
      </c>
      <c r="E44" s="62">
        <v>2017</v>
      </c>
      <c r="F44" s="61">
        <v>400</v>
      </c>
      <c r="G44" s="61"/>
      <c r="H44" s="61">
        <v>400</v>
      </c>
      <c r="I44" s="61">
        <f t="shared" si="10"/>
        <v>200</v>
      </c>
      <c r="J44" s="61">
        <f t="shared" si="11"/>
        <v>100</v>
      </c>
      <c r="K44" s="61">
        <f t="shared" si="12"/>
        <v>100</v>
      </c>
      <c r="L44" s="61"/>
      <c r="M44" s="61"/>
      <c r="N44" s="66" t="s">
        <v>452</v>
      </c>
      <c r="O44" s="51" t="s">
        <v>67</v>
      </c>
      <c r="P44" s="69"/>
    </row>
    <row r="45" spans="1:16" s="25" customFormat="1" ht="30.75" customHeight="1">
      <c r="A45" s="48" t="s">
        <v>453</v>
      </c>
      <c r="B45" s="51" t="s">
        <v>454</v>
      </c>
      <c r="C45" s="61" t="s">
        <v>80</v>
      </c>
      <c r="D45" s="51" t="s">
        <v>441</v>
      </c>
      <c r="E45" s="62">
        <v>2017</v>
      </c>
      <c r="F45" s="61">
        <v>400</v>
      </c>
      <c r="G45" s="61"/>
      <c r="H45" s="61">
        <v>400</v>
      </c>
      <c r="I45" s="61">
        <f t="shared" si="10"/>
        <v>200</v>
      </c>
      <c r="J45" s="61">
        <f t="shared" si="11"/>
        <v>100</v>
      </c>
      <c r="K45" s="61">
        <f t="shared" si="12"/>
        <v>100</v>
      </c>
      <c r="L45" s="61"/>
      <c r="M45" s="61"/>
      <c r="N45" s="66" t="s">
        <v>455</v>
      </c>
      <c r="O45" s="51" t="s">
        <v>67</v>
      </c>
      <c r="P45" s="69"/>
    </row>
    <row r="46" spans="1:16" s="25" customFormat="1" ht="30" customHeight="1">
      <c r="A46" s="48" t="s">
        <v>456</v>
      </c>
      <c r="B46" s="51" t="s">
        <v>457</v>
      </c>
      <c r="C46" s="61" t="s">
        <v>80</v>
      </c>
      <c r="D46" s="51" t="s">
        <v>458</v>
      </c>
      <c r="E46" s="62">
        <v>2017</v>
      </c>
      <c r="F46" s="61">
        <v>300</v>
      </c>
      <c r="G46" s="61"/>
      <c r="H46" s="61">
        <v>300</v>
      </c>
      <c r="I46" s="61">
        <f t="shared" si="10"/>
        <v>150</v>
      </c>
      <c r="J46" s="61">
        <f t="shared" si="11"/>
        <v>75</v>
      </c>
      <c r="K46" s="61">
        <f t="shared" si="12"/>
        <v>75</v>
      </c>
      <c r="L46" s="61"/>
      <c r="M46" s="61"/>
      <c r="N46" s="66" t="s">
        <v>459</v>
      </c>
      <c r="O46" s="51" t="s">
        <v>67</v>
      </c>
      <c r="P46" s="69"/>
    </row>
    <row r="47" spans="1:16" s="25" customFormat="1" ht="30" customHeight="1">
      <c r="A47" s="48" t="s">
        <v>460</v>
      </c>
      <c r="B47" s="51" t="s">
        <v>461</v>
      </c>
      <c r="C47" s="61" t="s">
        <v>80</v>
      </c>
      <c r="D47" s="51" t="s">
        <v>448</v>
      </c>
      <c r="E47" s="62">
        <v>2017</v>
      </c>
      <c r="F47" s="61">
        <v>200</v>
      </c>
      <c r="G47" s="61"/>
      <c r="H47" s="61">
        <v>200</v>
      </c>
      <c r="I47" s="61">
        <f t="shared" si="10"/>
        <v>100</v>
      </c>
      <c r="J47" s="61">
        <f t="shared" si="11"/>
        <v>50</v>
      </c>
      <c r="K47" s="61">
        <f t="shared" si="12"/>
        <v>50</v>
      </c>
      <c r="L47" s="61"/>
      <c r="M47" s="61"/>
      <c r="N47" s="66" t="s">
        <v>462</v>
      </c>
      <c r="O47" s="51" t="s">
        <v>67</v>
      </c>
      <c r="P47" s="69"/>
    </row>
    <row r="48" spans="1:16" s="25" customFormat="1" ht="36.75" customHeight="1">
      <c r="A48" s="48" t="s">
        <v>463</v>
      </c>
      <c r="B48" s="51" t="s">
        <v>464</v>
      </c>
      <c r="C48" s="61" t="s">
        <v>80</v>
      </c>
      <c r="D48" s="51" t="s">
        <v>465</v>
      </c>
      <c r="E48" s="62">
        <v>2018</v>
      </c>
      <c r="F48" s="61">
        <v>1000</v>
      </c>
      <c r="G48" s="61"/>
      <c r="H48" s="61">
        <v>1000</v>
      </c>
      <c r="I48" s="61">
        <f t="shared" si="10"/>
        <v>500</v>
      </c>
      <c r="J48" s="61">
        <f t="shared" si="11"/>
        <v>250</v>
      </c>
      <c r="K48" s="61">
        <f t="shared" si="12"/>
        <v>250</v>
      </c>
      <c r="L48" s="61"/>
      <c r="M48" s="61"/>
      <c r="N48" s="66" t="s">
        <v>466</v>
      </c>
      <c r="O48" s="51" t="s">
        <v>67</v>
      </c>
      <c r="P48" s="69"/>
    </row>
    <row r="49" spans="1:16" s="25" customFormat="1" ht="29.25" customHeight="1">
      <c r="A49" s="48" t="s">
        <v>467</v>
      </c>
      <c r="B49" s="51" t="s">
        <v>468</v>
      </c>
      <c r="C49" s="61" t="s">
        <v>80</v>
      </c>
      <c r="D49" s="51" t="s">
        <v>469</v>
      </c>
      <c r="E49" s="62">
        <v>2017</v>
      </c>
      <c r="F49" s="61">
        <v>600</v>
      </c>
      <c r="G49" s="61"/>
      <c r="H49" s="61">
        <v>600</v>
      </c>
      <c r="I49" s="61">
        <f t="shared" si="10"/>
        <v>300</v>
      </c>
      <c r="J49" s="61">
        <f t="shared" si="11"/>
        <v>150</v>
      </c>
      <c r="K49" s="61">
        <f t="shared" si="12"/>
        <v>150</v>
      </c>
      <c r="L49" s="61"/>
      <c r="M49" s="61"/>
      <c r="N49" s="66" t="s">
        <v>470</v>
      </c>
      <c r="O49" s="51" t="s">
        <v>67</v>
      </c>
      <c r="P49" s="69"/>
    </row>
    <row r="50" spans="1:16" s="25" customFormat="1" ht="28.5" customHeight="1">
      <c r="A50" s="48" t="s">
        <v>471</v>
      </c>
      <c r="B50" s="51" t="s">
        <v>472</v>
      </c>
      <c r="C50" s="61" t="s">
        <v>80</v>
      </c>
      <c r="D50" s="51" t="s">
        <v>473</v>
      </c>
      <c r="E50" s="62">
        <v>2017</v>
      </c>
      <c r="F50" s="61">
        <v>840</v>
      </c>
      <c r="G50" s="61"/>
      <c r="H50" s="61">
        <v>840</v>
      </c>
      <c r="I50" s="61">
        <f t="shared" si="10"/>
        <v>420</v>
      </c>
      <c r="J50" s="61">
        <f t="shared" si="11"/>
        <v>210</v>
      </c>
      <c r="K50" s="61">
        <f t="shared" si="12"/>
        <v>210</v>
      </c>
      <c r="L50" s="61"/>
      <c r="M50" s="61"/>
      <c r="N50" s="66" t="s">
        <v>474</v>
      </c>
      <c r="O50" s="51" t="s">
        <v>67</v>
      </c>
      <c r="P50" s="69"/>
    </row>
    <row r="51" spans="1:19" s="25" customFormat="1" ht="36.75" customHeight="1">
      <c r="A51" s="48" t="s">
        <v>475</v>
      </c>
      <c r="B51" s="51" t="s">
        <v>476</v>
      </c>
      <c r="C51" s="61" t="s">
        <v>80</v>
      </c>
      <c r="D51" s="51" t="s">
        <v>465</v>
      </c>
      <c r="E51" s="62">
        <v>2017</v>
      </c>
      <c r="F51" s="61">
        <v>700</v>
      </c>
      <c r="G51" s="61"/>
      <c r="H51" s="61">
        <v>700</v>
      </c>
      <c r="I51" s="61">
        <f t="shared" si="10"/>
        <v>350</v>
      </c>
      <c r="J51" s="61">
        <f t="shared" si="11"/>
        <v>175</v>
      </c>
      <c r="K51" s="61">
        <f t="shared" si="12"/>
        <v>175</v>
      </c>
      <c r="L51" s="61"/>
      <c r="M51" s="61"/>
      <c r="N51" s="66" t="s">
        <v>477</v>
      </c>
      <c r="O51" s="51" t="s">
        <v>67</v>
      </c>
      <c r="P51" s="69"/>
      <c r="R51" s="72"/>
      <c r="S51" s="72"/>
    </row>
    <row r="52" spans="1:15" s="23" customFormat="1" ht="30" customHeight="1">
      <c r="A52" s="48" t="s">
        <v>478</v>
      </c>
      <c r="B52" s="49" t="s">
        <v>479</v>
      </c>
      <c r="C52" s="45" t="s">
        <v>137</v>
      </c>
      <c r="D52" s="51" t="s">
        <v>480</v>
      </c>
      <c r="E52" s="47">
        <v>2016</v>
      </c>
      <c r="F52" s="63">
        <v>2000</v>
      </c>
      <c r="G52" s="45"/>
      <c r="H52" s="63">
        <v>2000</v>
      </c>
      <c r="I52" s="63">
        <v>1200</v>
      </c>
      <c r="J52" s="45">
        <v>400</v>
      </c>
      <c r="K52" s="45">
        <v>400</v>
      </c>
      <c r="L52" s="45"/>
      <c r="M52" s="45"/>
      <c r="N52" s="45" t="s">
        <v>139</v>
      </c>
      <c r="O52" s="45"/>
    </row>
    <row r="53" spans="1:15" s="23" customFormat="1" ht="30" customHeight="1">
      <c r="A53" s="48" t="s">
        <v>481</v>
      </c>
      <c r="B53" s="49" t="s">
        <v>482</v>
      </c>
      <c r="C53" s="45" t="s">
        <v>137</v>
      </c>
      <c r="D53" s="51" t="s">
        <v>483</v>
      </c>
      <c r="E53" s="47">
        <v>2016</v>
      </c>
      <c r="F53" s="63">
        <v>1863</v>
      </c>
      <c r="G53" s="45"/>
      <c r="H53" s="63">
        <v>1863</v>
      </c>
      <c r="I53" s="63">
        <v>1117.8</v>
      </c>
      <c r="J53" s="63">
        <v>372.6</v>
      </c>
      <c r="K53" s="45">
        <v>372.6</v>
      </c>
      <c r="L53" s="45"/>
      <c r="M53" s="45"/>
      <c r="N53" s="45" t="s">
        <v>139</v>
      </c>
      <c r="O53" s="45"/>
    </row>
    <row r="54" spans="1:15" s="23" customFormat="1" ht="30" customHeight="1">
      <c r="A54" s="48" t="s">
        <v>484</v>
      </c>
      <c r="B54" s="49" t="s">
        <v>485</v>
      </c>
      <c r="C54" s="45" t="s">
        <v>137</v>
      </c>
      <c r="D54" s="51" t="s">
        <v>486</v>
      </c>
      <c r="E54" s="47">
        <v>2017</v>
      </c>
      <c r="F54" s="63">
        <v>3000</v>
      </c>
      <c r="G54" s="45"/>
      <c r="H54" s="63">
        <v>3000</v>
      </c>
      <c r="I54" s="63">
        <v>1800</v>
      </c>
      <c r="J54" s="63">
        <v>600</v>
      </c>
      <c r="K54" s="45">
        <v>600</v>
      </c>
      <c r="L54" s="45"/>
      <c r="M54" s="45"/>
      <c r="N54" s="45" t="s">
        <v>139</v>
      </c>
      <c r="O54" s="45"/>
    </row>
    <row r="55" spans="1:15" s="23" customFormat="1" ht="30" customHeight="1">
      <c r="A55" s="48" t="s">
        <v>487</v>
      </c>
      <c r="B55" s="49" t="s">
        <v>488</v>
      </c>
      <c r="C55" s="45" t="s">
        <v>137</v>
      </c>
      <c r="D55" s="51" t="s">
        <v>489</v>
      </c>
      <c r="E55" s="47">
        <v>2018</v>
      </c>
      <c r="F55" s="63">
        <v>3000</v>
      </c>
      <c r="G55" s="45"/>
      <c r="H55" s="63">
        <v>3000</v>
      </c>
      <c r="I55" s="63">
        <v>1800</v>
      </c>
      <c r="J55" s="63">
        <v>600</v>
      </c>
      <c r="K55" s="45">
        <v>600</v>
      </c>
      <c r="L55" s="45"/>
      <c r="M55" s="45"/>
      <c r="N55" s="45" t="s">
        <v>139</v>
      </c>
      <c r="O55" s="45"/>
    </row>
    <row r="56" spans="1:15" s="23" customFormat="1" ht="30" customHeight="1">
      <c r="A56" s="48" t="s">
        <v>490</v>
      </c>
      <c r="B56" s="46" t="s">
        <v>491</v>
      </c>
      <c r="C56" s="45" t="s">
        <v>87</v>
      </c>
      <c r="D56" s="46" t="s">
        <v>492</v>
      </c>
      <c r="E56" s="47" t="s">
        <v>367</v>
      </c>
      <c r="F56" s="45">
        <v>1200</v>
      </c>
      <c r="G56" s="45"/>
      <c r="H56" s="45">
        <v>1200</v>
      </c>
      <c r="I56" s="45"/>
      <c r="J56" s="45">
        <v>1200</v>
      </c>
      <c r="K56" s="45"/>
      <c r="L56" s="45"/>
      <c r="M56" s="45"/>
      <c r="N56" s="45"/>
      <c r="O56" s="45"/>
    </row>
    <row r="57" spans="1:15" s="23" customFormat="1" ht="30" customHeight="1">
      <c r="A57" s="48" t="s">
        <v>493</v>
      </c>
      <c r="B57" s="46" t="s">
        <v>494</v>
      </c>
      <c r="C57" s="45" t="s">
        <v>141</v>
      </c>
      <c r="D57" s="51" t="s">
        <v>495</v>
      </c>
      <c r="E57" s="47" t="s">
        <v>496</v>
      </c>
      <c r="F57" s="45">
        <v>150</v>
      </c>
      <c r="G57" s="45"/>
      <c r="H57" s="45">
        <v>150</v>
      </c>
      <c r="I57" s="45"/>
      <c r="J57" s="45">
        <v>140</v>
      </c>
      <c r="K57" s="45">
        <v>10</v>
      </c>
      <c r="L57" s="45"/>
      <c r="M57" s="45"/>
      <c r="N57" s="45" t="s">
        <v>497</v>
      </c>
      <c r="O57" s="45"/>
    </row>
    <row r="58" spans="1:15" s="23" customFormat="1" ht="30" customHeight="1">
      <c r="A58" s="48" t="s">
        <v>144</v>
      </c>
      <c r="B58" s="46" t="s">
        <v>145</v>
      </c>
      <c r="C58" s="45"/>
      <c r="D58" s="46"/>
      <c r="E58" s="47"/>
      <c r="F58" s="45"/>
      <c r="G58" s="45"/>
      <c r="H58" s="45"/>
      <c r="I58" s="45"/>
      <c r="J58" s="45"/>
      <c r="K58" s="45"/>
      <c r="L58" s="45"/>
      <c r="M58" s="45"/>
      <c r="N58" s="45"/>
      <c r="O58" s="45"/>
    </row>
    <row r="59" spans="1:15" s="23" customFormat="1" ht="30" customHeight="1">
      <c r="A59" s="48" t="s">
        <v>146</v>
      </c>
      <c r="B59" s="46" t="s">
        <v>147</v>
      </c>
      <c r="C59" s="45"/>
      <c r="D59" s="46"/>
      <c r="E59" s="47"/>
      <c r="F59" s="45">
        <v>5150</v>
      </c>
      <c r="G59" s="45">
        <v>0</v>
      </c>
      <c r="H59" s="45">
        <v>5150</v>
      </c>
      <c r="I59" s="45">
        <v>4000</v>
      </c>
      <c r="J59" s="45">
        <v>1150</v>
      </c>
      <c r="K59" s="45">
        <v>0</v>
      </c>
      <c r="L59" s="45"/>
      <c r="M59" s="45"/>
      <c r="N59" s="45"/>
      <c r="O59" s="45"/>
    </row>
    <row r="60" spans="1:15" s="23" customFormat="1" ht="30" customHeight="1">
      <c r="A60" s="48" t="s">
        <v>355</v>
      </c>
      <c r="B60" s="46" t="s">
        <v>498</v>
      </c>
      <c r="C60" s="45" t="s">
        <v>48</v>
      </c>
      <c r="D60" s="46" t="s">
        <v>499</v>
      </c>
      <c r="E60" s="47" t="s">
        <v>496</v>
      </c>
      <c r="F60" s="45">
        <v>5150</v>
      </c>
      <c r="G60" s="45">
        <v>0</v>
      </c>
      <c r="H60" s="45">
        <v>5150</v>
      </c>
      <c r="I60" s="45">
        <v>4000</v>
      </c>
      <c r="J60" s="45">
        <v>1150</v>
      </c>
      <c r="K60" s="45">
        <v>0</v>
      </c>
      <c r="L60" s="45">
        <v>0</v>
      </c>
      <c r="M60" s="45">
        <v>0</v>
      </c>
      <c r="N60" s="45" t="s">
        <v>500</v>
      </c>
      <c r="O60" s="45"/>
    </row>
    <row r="61" spans="1:15" s="23" customFormat="1" ht="24" customHeight="1">
      <c r="A61" s="48" t="s">
        <v>151</v>
      </c>
      <c r="B61" s="46" t="s">
        <v>152</v>
      </c>
      <c r="C61" s="45"/>
      <c r="D61" s="46"/>
      <c r="E61" s="47"/>
      <c r="F61" s="45">
        <f aca="true" t="shared" si="13" ref="F61:K61">F62+F66</f>
        <v>2260</v>
      </c>
      <c r="G61" s="45">
        <f t="shared" si="13"/>
        <v>0</v>
      </c>
      <c r="H61" s="45">
        <f t="shared" si="13"/>
        <v>2260</v>
      </c>
      <c r="I61" s="45">
        <f t="shared" si="13"/>
        <v>1140</v>
      </c>
      <c r="J61" s="45">
        <f t="shared" si="13"/>
        <v>1090</v>
      </c>
      <c r="K61" s="45">
        <f t="shared" si="13"/>
        <v>30</v>
      </c>
      <c r="L61" s="45"/>
      <c r="M61" s="45"/>
      <c r="N61" s="45"/>
      <c r="O61" s="45"/>
    </row>
    <row r="62" spans="1:15" s="23" customFormat="1" ht="30" customHeight="1">
      <c r="A62" s="48" t="s">
        <v>43</v>
      </c>
      <c r="B62" s="46" t="s">
        <v>153</v>
      </c>
      <c r="C62" s="45"/>
      <c r="D62" s="46" t="s">
        <v>501</v>
      </c>
      <c r="E62" s="47"/>
      <c r="F62" s="45">
        <f aca="true" t="shared" si="14" ref="F62:K62">F63+F64+F65</f>
        <v>1500</v>
      </c>
      <c r="G62" s="45">
        <f t="shared" si="14"/>
        <v>0</v>
      </c>
      <c r="H62" s="45">
        <f t="shared" si="14"/>
        <v>1500</v>
      </c>
      <c r="I62" s="45">
        <f t="shared" si="14"/>
        <v>800</v>
      </c>
      <c r="J62" s="45">
        <f t="shared" si="14"/>
        <v>670</v>
      </c>
      <c r="K62" s="45">
        <f t="shared" si="14"/>
        <v>30</v>
      </c>
      <c r="L62" s="45"/>
      <c r="M62" s="45"/>
      <c r="N62" s="45"/>
      <c r="O62" s="45"/>
    </row>
    <row r="63" spans="1:15" s="23" customFormat="1" ht="30" customHeight="1">
      <c r="A63" s="48" t="s">
        <v>46</v>
      </c>
      <c r="B63" s="46" t="s">
        <v>155</v>
      </c>
      <c r="C63" s="45" t="s">
        <v>48</v>
      </c>
      <c r="D63" s="46" t="s">
        <v>502</v>
      </c>
      <c r="E63" s="47" t="s">
        <v>367</v>
      </c>
      <c r="F63" s="45">
        <v>500</v>
      </c>
      <c r="G63" s="45"/>
      <c r="H63" s="45">
        <v>500</v>
      </c>
      <c r="I63" s="45">
        <v>400</v>
      </c>
      <c r="J63" s="45">
        <v>100</v>
      </c>
      <c r="K63" s="45"/>
      <c r="L63" s="45"/>
      <c r="M63" s="45"/>
      <c r="N63" s="45"/>
      <c r="O63" s="45"/>
    </row>
    <row r="64" spans="1:15" s="23" customFormat="1" ht="30" customHeight="1">
      <c r="A64" s="48" t="s">
        <v>52</v>
      </c>
      <c r="B64" s="46" t="s">
        <v>158</v>
      </c>
      <c r="C64" s="45" t="s">
        <v>70</v>
      </c>
      <c r="D64" s="46" t="s">
        <v>503</v>
      </c>
      <c r="E64" s="47" t="s">
        <v>367</v>
      </c>
      <c r="F64" s="45">
        <v>800</v>
      </c>
      <c r="G64" s="45"/>
      <c r="H64" s="45">
        <v>800</v>
      </c>
      <c r="I64" s="45">
        <v>400</v>
      </c>
      <c r="J64" s="45">
        <v>400</v>
      </c>
      <c r="K64" s="45"/>
      <c r="L64" s="45"/>
      <c r="M64" s="45"/>
      <c r="N64" s="45"/>
      <c r="O64" s="45"/>
    </row>
    <row r="65" spans="1:15" s="23" customFormat="1" ht="30" customHeight="1">
      <c r="A65" s="48" t="s">
        <v>57</v>
      </c>
      <c r="B65" s="46" t="s">
        <v>504</v>
      </c>
      <c r="C65" s="45" t="s">
        <v>141</v>
      </c>
      <c r="D65" s="46" t="s">
        <v>505</v>
      </c>
      <c r="E65" s="47" t="s">
        <v>506</v>
      </c>
      <c r="F65" s="45">
        <v>200</v>
      </c>
      <c r="G65" s="45"/>
      <c r="H65" s="45">
        <v>200</v>
      </c>
      <c r="I65" s="45"/>
      <c r="J65" s="45">
        <v>170</v>
      </c>
      <c r="K65" s="45">
        <v>30</v>
      </c>
      <c r="L65" s="45"/>
      <c r="M65" s="45"/>
      <c r="N65" s="45" t="s">
        <v>507</v>
      </c>
      <c r="O65" s="45"/>
    </row>
    <row r="66" spans="1:15" s="23" customFormat="1" ht="30" customHeight="1">
      <c r="A66" s="48" t="s">
        <v>107</v>
      </c>
      <c r="B66" s="46" t="s">
        <v>163</v>
      </c>
      <c r="C66" s="45"/>
      <c r="D66" s="46" t="s">
        <v>508</v>
      </c>
      <c r="E66" s="47"/>
      <c r="F66" s="45">
        <f>F67+F68+F69</f>
        <v>760</v>
      </c>
      <c r="G66" s="45">
        <f>G67+G68+G69</f>
        <v>0</v>
      </c>
      <c r="H66" s="45">
        <f>H67+H68+H69</f>
        <v>760</v>
      </c>
      <c r="I66" s="45">
        <f>I67+I68+I69</f>
        <v>340</v>
      </c>
      <c r="J66" s="45">
        <f>J67+J68+J69</f>
        <v>420</v>
      </c>
      <c r="K66" s="45"/>
      <c r="L66" s="45"/>
      <c r="M66" s="45"/>
      <c r="N66" s="45"/>
      <c r="O66" s="45"/>
    </row>
    <row r="67" spans="1:15" s="23" customFormat="1" ht="30" customHeight="1">
      <c r="A67" s="48" t="s">
        <v>355</v>
      </c>
      <c r="B67" s="46" t="s">
        <v>164</v>
      </c>
      <c r="C67" s="45" t="s">
        <v>48</v>
      </c>
      <c r="D67" s="46" t="s">
        <v>509</v>
      </c>
      <c r="E67" s="47" t="s">
        <v>367</v>
      </c>
      <c r="F67" s="45">
        <v>200</v>
      </c>
      <c r="G67" s="45"/>
      <c r="H67" s="45">
        <v>200</v>
      </c>
      <c r="I67" s="45">
        <v>150</v>
      </c>
      <c r="J67" s="45">
        <v>50</v>
      </c>
      <c r="K67" s="45"/>
      <c r="L67" s="45"/>
      <c r="M67" s="45"/>
      <c r="N67" s="45"/>
      <c r="O67" s="45"/>
    </row>
    <row r="68" spans="1:15" s="23" customFormat="1" ht="30" customHeight="1">
      <c r="A68" s="48" t="s">
        <v>369</v>
      </c>
      <c r="B68" s="46" t="s">
        <v>510</v>
      </c>
      <c r="C68" s="45" t="s">
        <v>70</v>
      </c>
      <c r="D68" s="46" t="s">
        <v>511</v>
      </c>
      <c r="E68" s="47" t="s">
        <v>367</v>
      </c>
      <c r="F68" s="45">
        <v>380</v>
      </c>
      <c r="G68" s="45"/>
      <c r="H68" s="45">
        <v>380</v>
      </c>
      <c r="I68" s="45">
        <v>190</v>
      </c>
      <c r="J68" s="45">
        <v>190</v>
      </c>
      <c r="K68" s="45"/>
      <c r="L68" s="45"/>
      <c r="M68" s="45"/>
      <c r="N68" s="45"/>
      <c r="O68" s="45"/>
    </row>
    <row r="69" spans="1:15" s="23" customFormat="1" ht="30" customHeight="1">
      <c r="A69" s="48" t="s">
        <v>373</v>
      </c>
      <c r="B69" s="46" t="s">
        <v>512</v>
      </c>
      <c r="C69" s="45" t="s">
        <v>87</v>
      </c>
      <c r="D69" s="46" t="s">
        <v>513</v>
      </c>
      <c r="E69" s="47" t="s">
        <v>367</v>
      </c>
      <c r="F69" s="45">
        <v>180</v>
      </c>
      <c r="G69" s="45"/>
      <c r="H69" s="45">
        <v>180</v>
      </c>
      <c r="I69" s="45"/>
      <c r="J69" s="45">
        <v>180</v>
      </c>
      <c r="K69" s="45"/>
      <c r="L69" s="45"/>
      <c r="M69" s="45"/>
      <c r="N69" s="45"/>
      <c r="O69" s="45"/>
    </row>
    <row r="70" spans="1:15" s="23" customFormat="1" ht="38.25" customHeight="1">
      <c r="A70" s="48" t="s">
        <v>166</v>
      </c>
      <c r="B70" s="46" t="s">
        <v>167</v>
      </c>
      <c r="C70" s="45"/>
      <c r="D70" s="46" t="s">
        <v>514</v>
      </c>
      <c r="E70" s="47"/>
      <c r="F70" s="45">
        <f aca="true" t="shared" si="15" ref="F70:K70">F71+F72+F73+F74</f>
        <v>4480</v>
      </c>
      <c r="G70" s="45">
        <f t="shared" si="15"/>
        <v>0</v>
      </c>
      <c r="H70" s="45">
        <f t="shared" si="15"/>
        <v>4480</v>
      </c>
      <c r="I70" s="45">
        <f t="shared" si="15"/>
        <v>2957</v>
      </c>
      <c r="J70" s="45">
        <f t="shared" si="15"/>
        <v>854</v>
      </c>
      <c r="K70" s="45">
        <f t="shared" si="15"/>
        <v>669</v>
      </c>
      <c r="L70" s="45"/>
      <c r="M70" s="45"/>
      <c r="N70" s="45"/>
      <c r="O70" s="45"/>
    </row>
    <row r="71" spans="1:15" s="23" customFormat="1" ht="49.5" customHeight="1">
      <c r="A71" s="48" t="s">
        <v>355</v>
      </c>
      <c r="B71" s="46" t="s">
        <v>515</v>
      </c>
      <c r="C71" s="45" t="s">
        <v>48</v>
      </c>
      <c r="D71" s="46" t="s">
        <v>516</v>
      </c>
      <c r="E71" s="47" t="s">
        <v>367</v>
      </c>
      <c r="F71" s="45">
        <v>950</v>
      </c>
      <c r="G71" s="45">
        <v>0</v>
      </c>
      <c r="H71" s="45">
        <v>950</v>
      </c>
      <c r="I71" s="45">
        <v>570</v>
      </c>
      <c r="J71" s="45">
        <v>190</v>
      </c>
      <c r="K71" s="45">
        <v>190</v>
      </c>
      <c r="L71" s="45">
        <v>0</v>
      </c>
      <c r="M71" s="45">
        <v>0</v>
      </c>
      <c r="N71" s="45" t="s">
        <v>517</v>
      </c>
      <c r="O71" s="45"/>
    </row>
    <row r="72" spans="1:15" s="23" customFormat="1" ht="30" customHeight="1">
      <c r="A72" s="48" t="s">
        <v>369</v>
      </c>
      <c r="B72" s="46" t="s">
        <v>518</v>
      </c>
      <c r="C72" s="45" t="s">
        <v>59</v>
      </c>
      <c r="D72" s="51" t="s">
        <v>519</v>
      </c>
      <c r="E72" s="47" t="s">
        <v>367</v>
      </c>
      <c r="F72" s="45">
        <v>1240</v>
      </c>
      <c r="G72" s="45">
        <v>0</v>
      </c>
      <c r="H72" s="45">
        <v>1240</v>
      </c>
      <c r="I72" s="45">
        <v>1116</v>
      </c>
      <c r="J72" s="45">
        <v>0</v>
      </c>
      <c r="K72" s="45">
        <v>124</v>
      </c>
      <c r="L72" s="45"/>
      <c r="M72" s="45"/>
      <c r="N72" s="45" t="s">
        <v>517</v>
      </c>
      <c r="O72" s="45"/>
    </row>
    <row r="73" spans="1:15" s="23" customFormat="1" ht="30" customHeight="1">
      <c r="A73" s="48" t="s">
        <v>373</v>
      </c>
      <c r="B73" s="46" t="s">
        <v>520</v>
      </c>
      <c r="C73" s="45" t="s">
        <v>70</v>
      </c>
      <c r="D73" s="73" t="s">
        <v>521</v>
      </c>
      <c r="E73" s="47" t="s">
        <v>367</v>
      </c>
      <c r="F73" s="45">
        <v>1030</v>
      </c>
      <c r="G73" s="74"/>
      <c r="H73" s="45">
        <v>1030</v>
      </c>
      <c r="I73" s="45">
        <v>515</v>
      </c>
      <c r="J73" s="45">
        <v>412</v>
      </c>
      <c r="K73" s="45">
        <v>103</v>
      </c>
      <c r="L73" s="45"/>
      <c r="M73" s="45"/>
      <c r="N73" s="45"/>
      <c r="O73" s="45"/>
    </row>
    <row r="74" spans="1:15" s="23" customFormat="1" ht="30" customHeight="1">
      <c r="A74" s="48" t="s">
        <v>377</v>
      </c>
      <c r="B74" s="46" t="s">
        <v>522</v>
      </c>
      <c r="C74" s="45" t="s">
        <v>87</v>
      </c>
      <c r="D74" s="46" t="s">
        <v>523</v>
      </c>
      <c r="E74" s="47" t="s">
        <v>506</v>
      </c>
      <c r="F74" s="45">
        <v>1260</v>
      </c>
      <c r="G74" s="45">
        <v>0</v>
      </c>
      <c r="H74" s="45">
        <v>1260</v>
      </c>
      <c r="I74" s="45">
        <v>756</v>
      </c>
      <c r="J74" s="45">
        <v>252</v>
      </c>
      <c r="K74" s="45">
        <v>252</v>
      </c>
      <c r="L74" s="45"/>
      <c r="M74" s="45"/>
      <c r="N74" s="45" t="s">
        <v>517</v>
      </c>
      <c r="O74" s="45"/>
    </row>
    <row r="75" spans="1:15" s="23" customFormat="1" ht="30" customHeight="1">
      <c r="A75" s="48" t="s">
        <v>189</v>
      </c>
      <c r="B75" s="46" t="s">
        <v>190</v>
      </c>
      <c r="C75" s="45"/>
      <c r="D75" s="46" t="s">
        <v>524</v>
      </c>
      <c r="E75" s="47"/>
      <c r="F75" s="45">
        <f aca="true" t="shared" si="16" ref="F75:K75">F76+F77+F78</f>
        <v>34653.66</v>
      </c>
      <c r="G75" s="45">
        <f t="shared" si="16"/>
        <v>0</v>
      </c>
      <c r="H75" s="45">
        <f t="shared" si="16"/>
        <v>34653.66</v>
      </c>
      <c r="I75" s="45">
        <f t="shared" si="16"/>
        <v>22608.342</v>
      </c>
      <c r="J75" s="45">
        <f t="shared" si="16"/>
        <v>10113.171999999997</v>
      </c>
      <c r="K75" s="45">
        <f t="shared" si="16"/>
        <v>1932.1460000000002</v>
      </c>
      <c r="L75" s="45"/>
      <c r="M75" s="45"/>
      <c r="N75" s="45"/>
      <c r="O75" s="45"/>
    </row>
    <row r="76" spans="1:15" s="23" customFormat="1" ht="30" customHeight="1">
      <c r="A76" s="48" t="s">
        <v>355</v>
      </c>
      <c r="B76" s="46" t="s">
        <v>525</v>
      </c>
      <c r="C76" s="45" t="s">
        <v>48</v>
      </c>
      <c r="D76" s="46" t="s">
        <v>526</v>
      </c>
      <c r="E76" s="47" t="s">
        <v>367</v>
      </c>
      <c r="F76" s="45">
        <v>23832.93</v>
      </c>
      <c r="G76" s="45">
        <v>0</v>
      </c>
      <c r="H76" s="45">
        <v>23832.93</v>
      </c>
      <c r="I76" s="45">
        <v>14299.758</v>
      </c>
      <c r="J76" s="45">
        <v>9533.171999999997</v>
      </c>
      <c r="K76" s="45">
        <v>0</v>
      </c>
      <c r="L76" s="45">
        <v>0</v>
      </c>
      <c r="M76" s="45">
        <v>0</v>
      </c>
      <c r="N76" s="45" t="s">
        <v>527</v>
      </c>
      <c r="O76" s="45"/>
    </row>
    <row r="77" spans="1:15" s="23" customFormat="1" ht="30" customHeight="1">
      <c r="A77" s="48" t="s">
        <v>369</v>
      </c>
      <c r="B77" s="46" t="s">
        <v>528</v>
      </c>
      <c r="C77" s="45" t="s">
        <v>59</v>
      </c>
      <c r="D77" s="46" t="s">
        <v>529</v>
      </c>
      <c r="E77" s="47" t="s">
        <v>367</v>
      </c>
      <c r="F77" s="45">
        <v>9660.73</v>
      </c>
      <c r="G77" s="45">
        <v>0</v>
      </c>
      <c r="H77" s="45">
        <v>9660.73</v>
      </c>
      <c r="I77" s="45">
        <v>7728.584000000001</v>
      </c>
      <c r="J77" s="45">
        <v>0</v>
      </c>
      <c r="K77" s="45">
        <v>1932.1460000000002</v>
      </c>
      <c r="L77" s="45"/>
      <c r="M77" s="45"/>
      <c r="N77" s="45" t="s">
        <v>527</v>
      </c>
      <c r="O77" s="45"/>
    </row>
    <row r="78" spans="1:15" s="23" customFormat="1" ht="30" customHeight="1">
      <c r="A78" s="48" t="s">
        <v>57</v>
      </c>
      <c r="B78" s="46" t="s">
        <v>530</v>
      </c>
      <c r="C78" s="45" t="s">
        <v>70</v>
      </c>
      <c r="D78" s="46" t="s">
        <v>531</v>
      </c>
      <c r="E78" s="47" t="s">
        <v>367</v>
      </c>
      <c r="F78" s="74">
        <v>1160</v>
      </c>
      <c r="G78" s="74"/>
      <c r="H78" s="75">
        <v>1160</v>
      </c>
      <c r="I78" s="75">
        <v>580</v>
      </c>
      <c r="J78" s="75">
        <v>580</v>
      </c>
      <c r="K78" s="74"/>
      <c r="L78" s="45"/>
      <c r="M78" s="45"/>
      <c r="N78" s="45"/>
      <c r="O78" s="45"/>
    </row>
    <row r="79" spans="1:15" s="23" customFormat="1" ht="30" customHeight="1">
      <c r="A79" s="48" t="s">
        <v>198</v>
      </c>
      <c r="B79" s="46" t="s">
        <v>199</v>
      </c>
      <c r="C79" s="45"/>
      <c r="D79" s="46"/>
      <c r="E79" s="47"/>
      <c r="F79" s="45">
        <f aca="true" t="shared" si="17" ref="F79:M79">F80+F86</f>
        <v>43593</v>
      </c>
      <c r="G79" s="45">
        <f t="shared" si="17"/>
        <v>0</v>
      </c>
      <c r="H79" s="45">
        <f t="shared" si="17"/>
        <v>43593</v>
      </c>
      <c r="I79" s="45">
        <f t="shared" si="17"/>
        <v>28177.8</v>
      </c>
      <c r="J79" s="45">
        <f t="shared" si="17"/>
        <v>7677.6</v>
      </c>
      <c r="K79" s="45">
        <f t="shared" si="17"/>
        <v>7737.6</v>
      </c>
      <c r="L79" s="45">
        <f t="shared" si="17"/>
        <v>0</v>
      </c>
      <c r="M79" s="45">
        <f t="shared" si="17"/>
        <v>0</v>
      </c>
      <c r="N79" s="45"/>
      <c r="O79" s="45"/>
    </row>
    <row r="80" spans="1:15" s="23" customFormat="1" ht="20.25" customHeight="1">
      <c r="A80" s="48" t="s">
        <v>41</v>
      </c>
      <c r="B80" s="46" t="s">
        <v>200</v>
      </c>
      <c r="C80" s="45"/>
      <c r="D80" s="46"/>
      <c r="E80" s="47"/>
      <c r="F80" s="45">
        <f aca="true" t="shared" si="18" ref="F80:K80">F81+F83</f>
        <v>38500</v>
      </c>
      <c r="G80" s="45">
        <f t="shared" si="18"/>
        <v>0</v>
      </c>
      <c r="H80" s="45">
        <f t="shared" si="18"/>
        <v>38500</v>
      </c>
      <c r="I80" s="45">
        <f t="shared" si="18"/>
        <v>24800</v>
      </c>
      <c r="J80" s="45">
        <f t="shared" si="18"/>
        <v>6000</v>
      </c>
      <c r="K80" s="45">
        <f t="shared" si="18"/>
        <v>7700</v>
      </c>
      <c r="L80" s="45"/>
      <c r="M80" s="45"/>
      <c r="N80" s="45"/>
      <c r="O80" s="45"/>
    </row>
    <row r="81" spans="1:15" s="23" customFormat="1" ht="30" customHeight="1">
      <c r="A81" s="48" t="s">
        <v>43</v>
      </c>
      <c r="B81" s="46" t="s">
        <v>532</v>
      </c>
      <c r="C81" s="45"/>
      <c r="D81" s="46" t="s">
        <v>533</v>
      </c>
      <c r="E81" s="47"/>
      <c r="F81" s="45">
        <v>30000</v>
      </c>
      <c r="G81" s="45"/>
      <c r="H81" s="45">
        <v>30000</v>
      </c>
      <c r="I81" s="45">
        <v>18000</v>
      </c>
      <c r="J81" s="45">
        <v>6000</v>
      </c>
      <c r="K81" s="45">
        <v>6000</v>
      </c>
      <c r="L81" s="45"/>
      <c r="M81" s="45"/>
      <c r="N81" s="45"/>
      <c r="O81" s="45"/>
    </row>
    <row r="82" spans="1:15" s="23" customFormat="1" ht="30" customHeight="1">
      <c r="A82" s="48" t="s">
        <v>355</v>
      </c>
      <c r="B82" s="46" t="s">
        <v>534</v>
      </c>
      <c r="C82" s="45" t="s">
        <v>48</v>
      </c>
      <c r="D82" s="46" t="s">
        <v>533</v>
      </c>
      <c r="E82" s="47" t="s">
        <v>496</v>
      </c>
      <c r="F82" s="45">
        <v>30000</v>
      </c>
      <c r="G82" s="45"/>
      <c r="H82" s="45">
        <v>30000</v>
      </c>
      <c r="I82" s="45">
        <v>18000</v>
      </c>
      <c r="J82" s="45">
        <v>6000</v>
      </c>
      <c r="K82" s="45">
        <v>6000</v>
      </c>
      <c r="L82" s="45"/>
      <c r="M82" s="45"/>
      <c r="N82" s="45" t="s">
        <v>535</v>
      </c>
      <c r="O82" s="45"/>
    </row>
    <row r="83" spans="1:15" s="23" customFormat="1" ht="30" customHeight="1">
      <c r="A83" s="48" t="s">
        <v>107</v>
      </c>
      <c r="B83" s="46" t="s">
        <v>536</v>
      </c>
      <c r="C83" s="45"/>
      <c r="D83" s="51" t="s">
        <v>537</v>
      </c>
      <c r="E83" s="47"/>
      <c r="F83" s="66">
        <v>8500</v>
      </c>
      <c r="G83" s="66"/>
      <c r="H83" s="66">
        <v>8500</v>
      </c>
      <c r="I83" s="66">
        <f>H83*0.8</f>
        <v>6800</v>
      </c>
      <c r="J83" s="66"/>
      <c r="K83" s="66">
        <f>H83*0.2</f>
        <v>1700</v>
      </c>
      <c r="L83" s="45"/>
      <c r="M83" s="45"/>
      <c r="N83" s="45"/>
      <c r="O83" s="45"/>
    </row>
    <row r="84" spans="1:15" s="26" customFormat="1" ht="30" customHeight="1">
      <c r="A84" s="48" t="s">
        <v>355</v>
      </c>
      <c r="B84" s="51" t="s">
        <v>538</v>
      </c>
      <c r="C84" s="66" t="s">
        <v>59</v>
      </c>
      <c r="D84" s="51" t="s">
        <v>537</v>
      </c>
      <c r="E84" s="76">
        <v>2019</v>
      </c>
      <c r="F84" s="66">
        <v>8500</v>
      </c>
      <c r="G84" s="66"/>
      <c r="H84" s="66">
        <v>8500</v>
      </c>
      <c r="I84" s="66">
        <f>H84*0.8</f>
        <v>6800</v>
      </c>
      <c r="J84" s="66"/>
      <c r="K84" s="66">
        <f>H84*0.2</f>
        <v>1700</v>
      </c>
      <c r="L84" s="66"/>
      <c r="M84" s="66"/>
      <c r="N84" s="66" t="s">
        <v>539</v>
      </c>
      <c r="O84" s="66"/>
    </row>
    <row r="85" spans="1:15" s="23" customFormat="1" ht="30" customHeight="1">
      <c r="A85" s="48" t="s">
        <v>111</v>
      </c>
      <c r="B85" s="46" t="s">
        <v>203</v>
      </c>
      <c r="C85" s="45"/>
      <c r="D85" s="46"/>
      <c r="E85" s="47"/>
      <c r="F85" s="45"/>
      <c r="G85" s="45"/>
      <c r="H85" s="45"/>
      <c r="I85" s="45"/>
      <c r="J85" s="45"/>
      <c r="K85" s="45"/>
      <c r="L85" s="45"/>
      <c r="M85" s="45"/>
      <c r="N85" s="45"/>
      <c r="O85" s="45"/>
    </row>
    <row r="86" spans="1:15" s="23" customFormat="1" ht="30" customHeight="1">
      <c r="A86" s="48" t="s">
        <v>144</v>
      </c>
      <c r="B86" s="46" t="s">
        <v>204</v>
      </c>
      <c r="C86" s="45"/>
      <c r="D86" s="46" t="s">
        <v>540</v>
      </c>
      <c r="E86" s="47"/>
      <c r="F86" s="45">
        <f aca="true" t="shared" si="19" ref="F86:K86">F87+F88+F89+F90+F91+F92</f>
        <v>5093</v>
      </c>
      <c r="G86" s="45">
        <f t="shared" si="19"/>
        <v>0</v>
      </c>
      <c r="H86" s="45">
        <f t="shared" si="19"/>
        <v>5093</v>
      </c>
      <c r="I86" s="45">
        <f t="shared" si="19"/>
        <v>3377.8</v>
      </c>
      <c r="J86" s="45">
        <f t="shared" si="19"/>
        <v>1677.6</v>
      </c>
      <c r="K86" s="45">
        <f t="shared" si="19"/>
        <v>37.6</v>
      </c>
      <c r="L86" s="45"/>
      <c r="M86" s="45"/>
      <c r="N86" s="45"/>
      <c r="O86" s="45"/>
    </row>
    <row r="87" spans="1:15" s="23" customFormat="1" ht="30" customHeight="1">
      <c r="A87" s="48" t="s">
        <v>355</v>
      </c>
      <c r="B87" s="46" t="s">
        <v>541</v>
      </c>
      <c r="C87" s="45" t="s">
        <v>48</v>
      </c>
      <c r="D87" s="46" t="s">
        <v>542</v>
      </c>
      <c r="E87" s="47" t="s">
        <v>367</v>
      </c>
      <c r="F87" s="77">
        <v>2203</v>
      </c>
      <c r="G87" s="77">
        <v>0</v>
      </c>
      <c r="H87" s="77">
        <v>2203</v>
      </c>
      <c r="I87" s="77">
        <v>1117.8</v>
      </c>
      <c r="J87" s="77">
        <v>1052.6</v>
      </c>
      <c r="K87" s="77">
        <v>32.6</v>
      </c>
      <c r="L87" s="77">
        <v>0</v>
      </c>
      <c r="M87" s="77">
        <v>0</v>
      </c>
      <c r="N87" s="77" t="s">
        <v>543</v>
      </c>
      <c r="O87" s="45"/>
    </row>
    <row r="88" spans="1:15" s="23" customFormat="1" ht="30" customHeight="1">
      <c r="A88" s="48" t="s">
        <v>369</v>
      </c>
      <c r="B88" s="46" t="s">
        <v>544</v>
      </c>
      <c r="C88" s="45" t="s">
        <v>70</v>
      </c>
      <c r="D88" s="46" t="s">
        <v>545</v>
      </c>
      <c r="E88" s="47" t="s">
        <v>367</v>
      </c>
      <c r="F88" s="45">
        <v>2120</v>
      </c>
      <c r="G88" s="45"/>
      <c r="H88" s="45">
        <v>2120</v>
      </c>
      <c r="I88" s="45">
        <v>2120</v>
      </c>
      <c r="J88" s="45"/>
      <c r="K88" s="45"/>
      <c r="L88" s="45"/>
      <c r="M88" s="45"/>
      <c r="N88" s="45"/>
      <c r="O88" s="45"/>
    </row>
    <row r="89" spans="1:15" s="23" customFormat="1" ht="30" customHeight="1">
      <c r="A89" s="48" t="s">
        <v>373</v>
      </c>
      <c r="B89" s="46" t="s">
        <v>546</v>
      </c>
      <c r="C89" s="45" t="s">
        <v>80</v>
      </c>
      <c r="D89" s="46" t="s">
        <v>547</v>
      </c>
      <c r="E89" s="47" t="s">
        <v>367</v>
      </c>
      <c r="F89" s="45">
        <v>300</v>
      </c>
      <c r="G89" s="45"/>
      <c r="H89" s="45">
        <v>300</v>
      </c>
      <c r="I89" s="45"/>
      <c r="J89" s="45">
        <v>300</v>
      </c>
      <c r="K89" s="45"/>
      <c r="L89" s="45"/>
      <c r="M89" s="45"/>
      <c r="N89" s="45" t="s">
        <v>548</v>
      </c>
      <c r="O89" s="45" t="s">
        <v>549</v>
      </c>
    </row>
    <row r="90" spans="1:15" s="23" customFormat="1" ht="30" customHeight="1">
      <c r="A90" s="48" t="s">
        <v>377</v>
      </c>
      <c r="B90" s="46" t="s">
        <v>550</v>
      </c>
      <c r="C90" s="45" t="s">
        <v>87</v>
      </c>
      <c r="D90" s="46" t="s">
        <v>551</v>
      </c>
      <c r="E90" s="47" t="s">
        <v>552</v>
      </c>
      <c r="F90" s="45">
        <v>300</v>
      </c>
      <c r="G90" s="45"/>
      <c r="H90" s="45">
        <v>300</v>
      </c>
      <c r="I90" s="45"/>
      <c r="J90" s="45">
        <v>300</v>
      </c>
      <c r="K90" s="45"/>
      <c r="L90" s="45"/>
      <c r="M90" s="45"/>
      <c r="N90" s="45" t="s">
        <v>548</v>
      </c>
      <c r="O90" s="45"/>
    </row>
    <row r="91" spans="1:15" s="23" customFormat="1" ht="30" customHeight="1">
      <c r="A91" s="48" t="s">
        <v>381</v>
      </c>
      <c r="B91" s="46" t="s">
        <v>553</v>
      </c>
      <c r="C91" s="45" t="s">
        <v>277</v>
      </c>
      <c r="D91" s="46" t="s">
        <v>554</v>
      </c>
      <c r="E91" s="47">
        <v>2016</v>
      </c>
      <c r="F91" s="45">
        <v>140</v>
      </c>
      <c r="G91" s="45"/>
      <c r="H91" s="48">
        <v>140</v>
      </c>
      <c r="I91" s="48">
        <v>140</v>
      </c>
      <c r="J91" s="48"/>
      <c r="K91" s="48"/>
      <c r="L91" s="48"/>
      <c r="M91" s="48"/>
      <c r="N91" s="48" t="s">
        <v>555</v>
      </c>
      <c r="O91" s="45"/>
    </row>
    <row r="92" spans="1:15" s="23" customFormat="1" ht="30" customHeight="1">
      <c r="A92" s="48" t="s">
        <v>385</v>
      </c>
      <c r="B92" s="46" t="s">
        <v>556</v>
      </c>
      <c r="C92" s="45" t="s">
        <v>141</v>
      </c>
      <c r="D92" s="46" t="s">
        <v>557</v>
      </c>
      <c r="E92" s="47" t="s">
        <v>506</v>
      </c>
      <c r="F92" s="45">
        <v>30</v>
      </c>
      <c r="G92" s="45"/>
      <c r="H92" s="45">
        <v>30</v>
      </c>
      <c r="I92" s="45"/>
      <c r="J92" s="45">
        <v>25</v>
      </c>
      <c r="K92" s="45">
        <v>5</v>
      </c>
      <c r="L92" s="45"/>
      <c r="M92" s="45"/>
      <c r="N92" s="45" t="s">
        <v>558</v>
      </c>
      <c r="O92" s="45"/>
    </row>
    <row r="93" spans="1:15" s="23" customFormat="1" ht="22.5" customHeight="1">
      <c r="A93" s="48" t="s">
        <v>146</v>
      </c>
      <c r="B93" s="46" t="s">
        <v>559</v>
      </c>
      <c r="C93" s="45"/>
      <c r="D93" s="46"/>
      <c r="E93" s="47"/>
      <c r="F93" s="45"/>
      <c r="G93" s="45"/>
      <c r="H93" s="45"/>
      <c r="I93" s="45"/>
      <c r="J93" s="45"/>
      <c r="K93" s="45"/>
      <c r="L93" s="45"/>
      <c r="M93" s="45"/>
      <c r="N93" s="45"/>
      <c r="O93" s="45"/>
    </row>
    <row r="94" spans="1:15" s="23" customFormat="1" ht="24" customHeight="1">
      <c r="A94" s="48" t="s">
        <v>213</v>
      </c>
      <c r="B94" s="46" t="s">
        <v>214</v>
      </c>
      <c r="C94" s="45"/>
      <c r="D94" s="46"/>
      <c r="E94" s="47"/>
      <c r="F94" s="45">
        <f aca="true" t="shared" si="20" ref="F94:M94">F95+F100+F105+F113</f>
        <v>79073.45</v>
      </c>
      <c r="G94" s="45">
        <f t="shared" si="20"/>
        <v>2173.77</v>
      </c>
      <c r="H94" s="45">
        <f t="shared" si="20"/>
        <v>66899.68</v>
      </c>
      <c r="I94" s="45">
        <f t="shared" si="20"/>
        <v>36601.54</v>
      </c>
      <c r="J94" s="45">
        <f t="shared" si="20"/>
        <v>19373.858</v>
      </c>
      <c r="K94" s="45">
        <f t="shared" si="20"/>
        <v>10924.272</v>
      </c>
      <c r="L94" s="45">
        <f t="shared" si="20"/>
        <v>0</v>
      </c>
      <c r="M94" s="45" t="e">
        <f t="shared" si="20"/>
        <v>#VALUE!</v>
      </c>
      <c r="N94" s="45"/>
      <c r="O94" s="45"/>
    </row>
    <row r="95" spans="1:15" s="23" customFormat="1" ht="30" customHeight="1">
      <c r="A95" s="48" t="s">
        <v>41</v>
      </c>
      <c r="B95" s="46" t="s">
        <v>560</v>
      </c>
      <c r="C95" s="45"/>
      <c r="D95" s="46" t="s">
        <v>561</v>
      </c>
      <c r="E95" s="47"/>
      <c r="F95" s="45">
        <f>F96+F97</f>
        <v>10173</v>
      </c>
      <c r="G95" s="45">
        <f aca="true" t="shared" si="21" ref="G95:M95">G96+G97</f>
        <v>474</v>
      </c>
      <c r="H95" s="45">
        <f t="shared" si="21"/>
        <v>9699</v>
      </c>
      <c r="I95" s="45">
        <f t="shared" si="21"/>
        <v>5719</v>
      </c>
      <c r="J95" s="45">
        <f t="shared" si="21"/>
        <v>2240</v>
      </c>
      <c r="K95" s="45">
        <f t="shared" si="21"/>
        <v>1740</v>
      </c>
      <c r="L95" s="45">
        <f t="shared" si="21"/>
        <v>0</v>
      </c>
      <c r="M95" s="45">
        <f t="shared" si="21"/>
        <v>0</v>
      </c>
      <c r="N95" s="45"/>
      <c r="O95" s="45"/>
    </row>
    <row r="96" spans="1:15" s="23" customFormat="1" ht="30" customHeight="1">
      <c r="A96" s="48" t="s">
        <v>355</v>
      </c>
      <c r="B96" s="46" t="s">
        <v>562</v>
      </c>
      <c r="C96" s="45" t="s">
        <v>48</v>
      </c>
      <c r="D96" s="46" t="s">
        <v>563</v>
      </c>
      <c r="E96" s="47" t="s">
        <v>367</v>
      </c>
      <c r="F96" s="45">
        <v>8955</v>
      </c>
      <c r="G96" s="45">
        <v>256</v>
      </c>
      <c r="H96" s="45">
        <v>8699</v>
      </c>
      <c r="I96" s="45">
        <v>5219</v>
      </c>
      <c r="J96" s="45">
        <v>1740</v>
      </c>
      <c r="K96" s="45">
        <v>1740</v>
      </c>
      <c r="L96" s="45">
        <v>0</v>
      </c>
      <c r="M96" s="45">
        <v>0</v>
      </c>
      <c r="N96" s="45" t="s">
        <v>564</v>
      </c>
      <c r="O96" s="45"/>
    </row>
    <row r="97" spans="1:15" s="23" customFormat="1" ht="30" customHeight="1">
      <c r="A97" s="48" t="s">
        <v>369</v>
      </c>
      <c r="B97" s="46" t="s">
        <v>565</v>
      </c>
      <c r="C97" s="45" t="s">
        <v>87</v>
      </c>
      <c r="D97" s="46" t="s">
        <v>566</v>
      </c>
      <c r="E97" s="47" t="s">
        <v>367</v>
      </c>
      <c r="F97" s="45">
        <v>1218</v>
      </c>
      <c r="G97" s="45">
        <v>218</v>
      </c>
      <c r="H97" s="45">
        <v>1000</v>
      </c>
      <c r="I97" s="45">
        <v>500</v>
      </c>
      <c r="J97" s="45">
        <v>500</v>
      </c>
      <c r="K97" s="45"/>
      <c r="L97" s="45"/>
      <c r="M97" s="45"/>
      <c r="N97" s="45"/>
      <c r="O97" s="45"/>
    </row>
    <row r="98" spans="1:15" s="23" customFormat="1" ht="24" customHeight="1">
      <c r="A98" s="48" t="s">
        <v>111</v>
      </c>
      <c r="B98" s="46" t="s">
        <v>221</v>
      </c>
      <c r="C98" s="45"/>
      <c r="D98" s="46"/>
      <c r="E98" s="47"/>
      <c r="F98" s="45"/>
      <c r="G98" s="45"/>
      <c r="H98" s="45"/>
      <c r="I98" s="45"/>
      <c r="J98" s="45"/>
      <c r="K98" s="45"/>
      <c r="L98" s="45"/>
      <c r="M98" s="45"/>
      <c r="N98" s="45"/>
      <c r="O98" s="45"/>
    </row>
    <row r="99" spans="1:15" s="23" customFormat="1" ht="30" customHeight="1">
      <c r="A99" s="48" t="s">
        <v>144</v>
      </c>
      <c r="B99" s="46" t="s">
        <v>225</v>
      </c>
      <c r="C99" s="45"/>
      <c r="D99" s="46"/>
      <c r="E99" s="47"/>
      <c r="F99" s="45"/>
      <c r="G99" s="45"/>
      <c r="H99" s="45"/>
      <c r="I99" s="45"/>
      <c r="J99" s="45"/>
      <c r="K99" s="45"/>
      <c r="L99" s="45"/>
      <c r="M99" s="45"/>
      <c r="N99" s="45"/>
      <c r="O99" s="45"/>
    </row>
    <row r="100" spans="1:15" s="23" customFormat="1" ht="30" customHeight="1">
      <c r="A100" s="48" t="s">
        <v>146</v>
      </c>
      <c r="B100" s="46" t="s">
        <v>226</v>
      </c>
      <c r="C100" s="45"/>
      <c r="D100" s="46" t="s">
        <v>567</v>
      </c>
      <c r="E100" s="47"/>
      <c r="F100" s="45">
        <f>F101+F102+F103+F104</f>
        <v>17319.5</v>
      </c>
      <c r="G100" s="45">
        <f aca="true" t="shared" si="22" ref="G100:M100">G101+G102+G103+G104</f>
        <v>0</v>
      </c>
      <c r="H100" s="45">
        <f t="shared" si="22"/>
        <v>12319.5</v>
      </c>
      <c r="I100" s="45">
        <f t="shared" si="22"/>
        <v>6210.75</v>
      </c>
      <c r="J100" s="45">
        <f t="shared" si="22"/>
        <v>3914.37</v>
      </c>
      <c r="K100" s="45">
        <f t="shared" si="22"/>
        <v>2194.37</v>
      </c>
      <c r="L100" s="45">
        <f t="shared" si="22"/>
        <v>0</v>
      </c>
      <c r="M100" s="45" t="s">
        <v>568</v>
      </c>
      <c r="N100" s="45"/>
      <c r="O100" s="45"/>
    </row>
    <row r="101" spans="1:15" s="24" customFormat="1" ht="30" customHeight="1">
      <c r="A101" s="48" t="s">
        <v>355</v>
      </c>
      <c r="B101" s="46" t="s">
        <v>569</v>
      </c>
      <c r="C101" s="45" t="s">
        <v>48</v>
      </c>
      <c r="D101" s="46" t="s">
        <v>570</v>
      </c>
      <c r="E101" s="47" t="s">
        <v>367</v>
      </c>
      <c r="F101" s="45">
        <v>1710</v>
      </c>
      <c r="G101" s="45">
        <v>0</v>
      </c>
      <c r="H101" s="45">
        <v>1710</v>
      </c>
      <c r="I101" s="45">
        <v>1026</v>
      </c>
      <c r="J101" s="45">
        <v>342.0000000000001</v>
      </c>
      <c r="K101" s="45">
        <v>342.0000000000001</v>
      </c>
      <c r="L101" s="45">
        <v>0</v>
      </c>
      <c r="M101" s="45">
        <v>0</v>
      </c>
      <c r="N101" s="45"/>
      <c r="O101" s="45"/>
    </row>
    <row r="102" spans="1:15" s="24" customFormat="1" ht="30" customHeight="1">
      <c r="A102" s="48" t="s">
        <v>369</v>
      </c>
      <c r="B102" s="46" t="s">
        <v>571</v>
      </c>
      <c r="C102" s="45" t="s">
        <v>59</v>
      </c>
      <c r="D102" s="46" t="s">
        <v>572</v>
      </c>
      <c r="E102" s="47" t="s">
        <v>367</v>
      </c>
      <c r="F102" s="45">
        <v>7169.5</v>
      </c>
      <c r="G102" s="45"/>
      <c r="H102" s="45">
        <v>7169.5</v>
      </c>
      <c r="I102" s="45">
        <v>3584.75</v>
      </c>
      <c r="J102" s="45">
        <v>1792.37</v>
      </c>
      <c r="K102" s="45">
        <v>1792.37</v>
      </c>
      <c r="L102" s="45"/>
      <c r="M102" s="45"/>
      <c r="N102" s="45"/>
      <c r="O102" s="45"/>
    </row>
    <row r="103" spans="1:15" s="24" customFormat="1" ht="30" customHeight="1">
      <c r="A103" s="48" t="s">
        <v>373</v>
      </c>
      <c r="B103" s="46" t="s">
        <v>573</v>
      </c>
      <c r="C103" s="74" t="s">
        <v>70</v>
      </c>
      <c r="D103" s="46" t="s">
        <v>574</v>
      </c>
      <c r="E103" s="47" t="s">
        <v>367</v>
      </c>
      <c r="F103" s="45">
        <v>7660</v>
      </c>
      <c r="G103" s="45"/>
      <c r="H103" s="45">
        <v>2660</v>
      </c>
      <c r="I103" s="45">
        <v>1600</v>
      </c>
      <c r="J103" s="45">
        <v>1000</v>
      </c>
      <c r="K103" s="45">
        <v>60</v>
      </c>
      <c r="L103" s="45"/>
      <c r="M103" s="45">
        <v>5000</v>
      </c>
      <c r="N103" s="45"/>
      <c r="O103" s="45"/>
    </row>
    <row r="104" spans="1:15" s="23" customFormat="1" ht="23.25" customHeight="1">
      <c r="A104" s="48" t="s">
        <v>377</v>
      </c>
      <c r="B104" s="46" t="s">
        <v>575</v>
      </c>
      <c r="C104" s="45" t="s">
        <v>80</v>
      </c>
      <c r="D104" s="46" t="s">
        <v>576</v>
      </c>
      <c r="E104" s="47" t="s">
        <v>367</v>
      </c>
      <c r="F104" s="45">
        <v>780</v>
      </c>
      <c r="G104" s="45"/>
      <c r="H104" s="45">
        <v>780</v>
      </c>
      <c r="I104" s="45"/>
      <c r="J104" s="45">
        <v>780</v>
      </c>
      <c r="K104" s="45"/>
      <c r="L104" s="45"/>
      <c r="M104" s="45"/>
      <c r="N104" s="45"/>
      <c r="O104" s="45"/>
    </row>
    <row r="105" spans="1:15" s="23" customFormat="1" ht="50.25" customHeight="1">
      <c r="A105" s="48" t="s">
        <v>151</v>
      </c>
      <c r="B105" s="46" t="s">
        <v>242</v>
      </c>
      <c r="C105" s="45"/>
      <c r="D105" s="78" t="s">
        <v>577</v>
      </c>
      <c r="E105" s="47"/>
      <c r="F105" s="45">
        <f aca="true" t="shared" si="23" ref="F105:M105">F106+F107+F108+F109+F110+F111+F112</f>
        <v>49280.95</v>
      </c>
      <c r="G105" s="45">
        <f t="shared" si="23"/>
        <v>1699.77</v>
      </c>
      <c r="H105" s="45">
        <f t="shared" si="23"/>
        <v>42581.18</v>
      </c>
      <c r="I105" s="45">
        <f t="shared" si="23"/>
        <v>24671.79</v>
      </c>
      <c r="J105" s="45">
        <f t="shared" si="23"/>
        <v>10919.488000000001</v>
      </c>
      <c r="K105" s="45">
        <f t="shared" si="23"/>
        <v>6989.902000000001</v>
      </c>
      <c r="L105" s="45">
        <f t="shared" si="23"/>
        <v>0</v>
      </c>
      <c r="M105" s="45">
        <f t="shared" si="23"/>
        <v>5000</v>
      </c>
      <c r="N105" s="45"/>
      <c r="O105" s="45"/>
    </row>
    <row r="106" spans="1:15" s="23" customFormat="1" ht="42" customHeight="1">
      <c r="A106" s="48" t="s">
        <v>355</v>
      </c>
      <c r="B106" s="46" t="s">
        <v>244</v>
      </c>
      <c r="C106" s="45" t="s">
        <v>48</v>
      </c>
      <c r="D106" s="46" t="s">
        <v>578</v>
      </c>
      <c r="E106" s="47" t="s">
        <v>367</v>
      </c>
      <c r="F106" s="77">
        <v>3393.69</v>
      </c>
      <c r="G106" s="77">
        <v>0</v>
      </c>
      <c r="H106" s="77">
        <v>3393.69</v>
      </c>
      <c r="I106" s="77">
        <v>2036.214</v>
      </c>
      <c r="J106" s="77">
        <v>678.738</v>
      </c>
      <c r="K106" s="77">
        <v>678.738</v>
      </c>
      <c r="L106" s="77">
        <v>0</v>
      </c>
      <c r="M106" s="77">
        <v>0</v>
      </c>
      <c r="N106" s="77" t="s">
        <v>579</v>
      </c>
      <c r="O106" s="45"/>
    </row>
    <row r="107" spans="1:15" s="23" customFormat="1" ht="51.75" customHeight="1">
      <c r="A107" s="48" t="s">
        <v>369</v>
      </c>
      <c r="B107" s="46" t="s">
        <v>246</v>
      </c>
      <c r="C107" s="57" t="s">
        <v>59</v>
      </c>
      <c r="D107" s="79" t="s">
        <v>580</v>
      </c>
      <c r="E107" s="47" t="s">
        <v>367</v>
      </c>
      <c r="F107" s="45">
        <f>G107+H107</f>
        <v>26960.260000000002</v>
      </c>
      <c r="G107" s="57">
        <v>899.77</v>
      </c>
      <c r="H107" s="57">
        <v>26060.49</v>
      </c>
      <c r="I107" s="57">
        <v>17135.576</v>
      </c>
      <c r="J107" s="57">
        <v>2943.75</v>
      </c>
      <c r="K107" s="57">
        <v>5981.164000000001</v>
      </c>
      <c r="L107" s="57"/>
      <c r="M107" s="57"/>
      <c r="N107" s="57" t="s">
        <v>581</v>
      </c>
      <c r="O107" s="45"/>
    </row>
    <row r="108" spans="1:15" s="23" customFormat="1" ht="37.5" customHeight="1">
      <c r="A108" s="48" t="s">
        <v>373</v>
      </c>
      <c r="B108" s="46" t="s">
        <v>249</v>
      </c>
      <c r="C108" s="74" t="s">
        <v>70</v>
      </c>
      <c r="D108" s="58" t="s">
        <v>582</v>
      </c>
      <c r="E108" s="47" t="s">
        <v>367</v>
      </c>
      <c r="F108" s="74">
        <v>14267</v>
      </c>
      <c r="G108" s="74">
        <v>800</v>
      </c>
      <c r="H108" s="74">
        <v>8467</v>
      </c>
      <c r="I108" s="74">
        <v>5000</v>
      </c>
      <c r="J108" s="74">
        <v>3187</v>
      </c>
      <c r="K108" s="74">
        <v>280</v>
      </c>
      <c r="L108" s="74"/>
      <c r="M108" s="74">
        <v>5000</v>
      </c>
      <c r="N108" s="74"/>
      <c r="O108" s="45"/>
    </row>
    <row r="109" spans="1:15" s="23" customFormat="1" ht="30" customHeight="1">
      <c r="A109" s="48" t="s">
        <v>377</v>
      </c>
      <c r="B109" s="46" t="s">
        <v>251</v>
      </c>
      <c r="C109" s="57" t="s">
        <v>80</v>
      </c>
      <c r="D109" s="51" t="s">
        <v>583</v>
      </c>
      <c r="E109" s="47" t="s">
        <v>367</v>
      </c>
      <c r="F109" s="57">
        <v>3500</v>
      </c>
      <c r="G109" s="57">
        <v>0</v>
      </c>
      <c r="H109" s="57">
        <v>3500</v>
      </c>
      <c r="I109" s="57"/>
      <c r="J109" s="57">
        <v>3500</v>
      </c>
      <c r="K109" s="57"/>
      <c r="L109" s="57"/>
      <c r="M109" s="57"/>
      <c r="N109" s="57"/>
      <c r="O109" s="45"/>
    </row>
    <row r="110" spans="1:15" s="23" customFormat="1" ht="30" customHeight="1">
      <c r="A110" s="48" t="s">
        <v>381</v>
      </c>
      <c r="B110" s="46" t="s">
        <v>254</v>
      </c>
      <c r="C110" s="45" t="s">
        <v>87</v>
      </c>
      <c r="D110" s="46" t="s">
        <v>584</v>
      </c>
      <c r="E110" s="47" t="s">
        <v>367</v>
      </c>
      <c r="F110" s="45">
        <v>300</v>
      </c>
      <c r="G110" s="45"/>
      <c r="H110" s="45">
        <v>300</v>
      </c>
      <c r="I110" s="45"/>
      <c r="J110" s="45">
        <v>300</v>
      </c>
      <c r="K110" s="45"/>
      <c r="L110" s="45"/>
      <c r="M110" s="45"/>
      <c r="N110" s="45"/>
      <c r="O110" s="45"/>
    </row>
    <row r="111" spans="1:15" s="23" customFormat="1" ht="30" customHeight="1">
      <c r="A111" s="48" t="s">
        <v>385</v>
      </c>
      <c r="B111" s="46" t="s">
        <v>585</v>
      </c>
      <c r="C111" s="45" t="s">
        <v>277</v>
      </c>
      <c r="D111" s="80" t="s">
        <v>586</v>
      </c>
      <c r="E111" s="47">
        <v>2017</v>
      </c>
      <c r="F111" s="45">
        <v>500</v>
      </c>
      <c r="G111" s="45"/>
      <c r="H111" s="45">
        <v>500</v>
      </c>
      <c r="I111" s="45">
        <v>500</v>
      </c>
      <c r="J111" s="45"/>
      <c r="K111" s="45"/>
      <c r="L111" s="45"/>
      <c r="M111" s="45"/>
      <c r="N111" s="45"/>
      <c r="O111" s="45"/>
    </row>
    <row r="112" spans="1:15" s="23" customFormat="1" ht="30" customHeight="1">
      <c r="A112" s="48" t="s">
        <v>389</v>
      </c>
      <c r="B112" s="46" t="s">
        <v>256</v>
      </c>
      <c r="C112" s="45" t="s">
        <v>141</v>
      </c>
      <c r="D112" s="46" t="s">
        <v>587</v>
      </c>
      <c r="E112" s="47" t="s">
        <v>367</v>
      </c>
      <c r="F112" s="45">
        <v>360</v>
      </c>
      <c r="G112" s="45">
        <v>0</v>
      </c>
      <c r="H112" s="45">
        <v>360</v>
      </c>
      <c r="I112" s="45">
        <v>0</v>
      </c>
      <c r="J112" s="45">
        <v>310</v>
      </c>
      <c r="K112" s="45">
        <v>50</v>
      </c>
      <c r="L112" s="45"/>
      <c r="M112" s="45"/>
      <c r="N112" s="45" t="s">
        <v>588</v>
      </c>
      <c r="O112" s="45"/>
    </row>
    <row r="113" spans="1:15" s="23" customFormat="1" ht="30" customHeight="1">
      <c r="A113" s="48" t="s">
        <v>166</v>
      </c>
      <c r="B113" s="46" t="s">
        <v>259</v>
      </c>
      <c r="C113" s="45"/>
      <c r="D113" s="46"/>
      <c r="E113" s="47"/>
      <c r="F113" s="45">
        <v>2300</v>
      </c>
      <c r="G113" s="45"/>
      <c r="H113" s="45">
        <v>2300</v>
      </c>
      <c r="I113" s="45"/>
      <c r="J113" s="45">
        <v>2300</v>
      </c>
      <c r="K113" s="45"/>
      <c r="L113" s="45"/>
      <c r="M113" s="45"/>
      <c r="N113" s="45"/>
      <c r="O113" s="45"/>
    </row>
    <row r="114" spans="1:15" s="23" customFormat="1" ht="30" customHeight="1">
      <c r="A114" s="48" t="s">
        <v>355</v>
      </c>
      <c r="B114" s="46" t="s">
        <v>589</v>
      </c>
      <c r="C114" s="45" t="s">
        <v>80</v>
      </c>
      <c r="D114" s="51" t="s">
        <v>590</v>
      </c>
      <c r="E114" s="47" t="s">
        <v>367</v>
      </c>
      <c r="F114" s="45">
        <v>2300</v>
      </c>
      <c r="G114" s="45"/>
      <c r="H114" s="45">
        <v>2300</v>
      </c>
      <c r="I114" s="45"/>
      <c r="J114" s="45">
        <v>2300</v>
      </c>
      <c r="K114" s="45"/>
      <c r="L114" s="45"/>
      <c r="M114" s="45"/>
      <c r="N114" s="45" t="s">
        <v>591</v>
      </c>
      <c r="O114" s="45" t="s">
        <v>212</v>
      </c>
    </row>
    <row r="115" spans="1:15" s="23" customFormat="1" ht="30" customHeight="1">
      <c r="A115" s="48" t="s">
        <v>260</v>
      </c>
      <c r="B115" s="46" t="s">
        <v>261</v>
      </c>
      <c r="C115" s="45"/>
      <c r="D115" s="81" t="s">
        <v>592</v>
      </c>
      <c r="E115" s="47"/>
      <c r="F115" s="45">
        <f aca="true" t="shared" si="24" ref="F115:M115">F116+F117+F118+F119+F120+F121+F122</f>
        <v>37505.25</v>
      </c>
      <c r="G115" s="45">
        <f t="shared" si="24"/>
        <v>0</v>
      </c>
      <c r="H115" s="45">
        <f t="shared" si="24"/>
        <v>37505.25</v>
      </c>
      <c r="I115" s="57">
        <f t="shared" si="24"/>
        <v>25321.506</v>
      </c>
      <c r="J115" s="57">
        <f t="shared" si="24"/>
        <v>8013.164000000001</v>
      </c>
      <c r="K115" s="57">
        <f t="shared" si="24"/>
        <v>4122.58</v>
      </c>
      <c r="L115" s="57">
        <f t="shared" si="24"/>
        <v>48</v>
      </c>
      <c r="M115" s="45">
        <f t="shared" si="24"/>
        <v>0</v>
      </c>
      <c r="N115" s="45"/>
      <c r="O115" s="45"/>
    </row>
    <row r="116" spans="1:15" s="23" customFormat="1" ht="30" customHeight="1">
      <c r="A116" s="48" t="s">
        <v>355</v>
      </c>
      <c r="B116" s="46" t="s">
        <v>263</v>
      </c>
      <c r="C116" s="45" t="s">
        <v>593</v>
      </c>
      <c r="D116" s="81" t="s">
        <v>594</v>
      </c>
      <c r="E116" s="47" t="s">
        <v>367</v>
      </c>
      <c r="F116" s="45">
        <v>15367.92</v>
      </c>
      <c r="G116" s="45">
        <v>0</v>
      </c>
      <c r="H116" s="45">
        <v>15367.92</v>
      </c>
      <c r="I116" s="57">
        <v>12294.336000000001</v>
      </c>
      <c r="J116" s="57">
        <v>3073.5840000000003</v>
      </c>
      <c r="K116" s="57">
        <v>0</v>
      </c>
      <c r="L116" s="57">
        <v>0</v>
      </c>
      <c r="M116" s="45">
        <v>0</v>
      </c>
      <c r="N116" s="45" t="s">
        <v>595</v>
      </c>
      <c r="O116" s="45"/>
    </row>
    <row r="117" spans="1:15" s="23" customFormat="1" ht="30" customHeight="1">
      <c r="A117" s="48" t="s">
        <v>369</v>
      </c>
      <c r="B117" s="46" t="s">
        <v>596</v>
      </c>
      <c r="C117" s="52" t="s">
        <v>59</v>
      </c>
      <c r="D117" s="81" t="s">
        <v>597</v>
      </c>
      <c r="E117" s="82" t="s">
        <v>367</v>
      </c>
      <c r="F117" s="52">
        <v>14794.33</v>
      </c>
      <c r="G117" s="52"/>
      <c r="H117" s="45">
        <v>14794.33</v>
      </c>
      <c r="I117" s="52">
        <v>7397.17</v>
      </c>
      <c r="J117" s="52">
        <v>3698.58</v>
      </c>
      <c r="K117" s="52">
        <v>3698.58</v>
      </c>
      <c r="L117" s="52"/>
      <c r="M117" s="52"/>
      <c r="N117" s="45" t="s">
        <v>595</v>
      </c>
      <c r="O117" s="66"/>
    </row>
    <row r="118" spans="1:15" s="23" customFormat="1" ht="30" customHeight="1">
      <c r="A118" s="48" t="s">
        <v>373</v>
      </c>
      <c r="B118" s="46" t="s">
        <v>268</v>
      </c>
      <c r="C118" s="74" t="s">
        <v>70</v>
      </c>
      <c r="D118" s="81" t="s">
        <v>598</v>
      </c>
      <c r="E118" s="47" t="s">
        <v>367</v>
      </c>
      <c r="F118" s="74">
        <v>4800</v>
      </c>
      <c r="G118" s="74">
        <v>0</v>
      </c>
      <c r="H118" s="74">
        <v>4800</v>
      </c>
      <c r="I118" s="74">
        <v>3840</v>
      </c>
      <c r="J118" s="74">
        <v>864</v>
      </c>
      <c r="K118" s="74">
        <v>48</v>
      </c>
      <c r="L118" s="74">
        <v>48</v>
      </c>
      <c r="M118" s="74"/>
      <c r="N118" s="45" t="s">
        <v>595</v>
      </c>
      <c r="O118" s="45"/>
    </row>
    <row r="119" spans="1:15" s="23" customFormat="1" ht="30" customHeight="1">
      <c r="A119" s="48" t="s">
        <v>377</v>
      </c>
      <c r="B119" s="46" t="s">
        <v>599</v>
      </c>
      <c r="C119" s="45" t="s">
        <v>80</v>
      </c>
      <c r="D119" s="81" t="s">
        <v>600</v>
      </c>
      <c r="E119" s="47" t="s">
        <v>367</v>
      </c>
      <c r="F119" s="45">
        <v>883</v>
      </c>
      <c r="G119" s="45"/>
      <c r="H119" s="45">
        <v>883</v>
      </c>
      <c r="I119" s="45">
        <v>530</v>
      </c>
      <c r="J119" s="45">
        <v>177</v>
      </c>
      <c r="K119" s="45">
        <v>176</v>
      </c>
      <c r="L119" s="45"/>
      <c r="M119" s="45"/>
      <c r="N119" s="45" t="s">
        <v>601</v>
      </c>
      <c r="O119" s="45" t="s">
        <v>272</v>
      </c>
    </row>
    <row r="120" spans="1:15" s="23" customFormat="1" ht="30" customHeight="1">
      <c r="A120" s="48" t="s">
        <v>381</v>
      </c>
      <c r="B120" s="46" t="s">
        <v>602</v>
      </c>
      <c r="C120" s="45" t="s">
        <v>137</v>
      </c>
      <c r="D120" s="81" t="s">
        <v>603</v>
      </c>
      <c r="E120" s="47">
        <v>2016</v>
      </c>
      <c r="F120" s="45">
        <v>160</v>
      </c>
      <c r="G120" s="45"/>
      <c r="H120" s="45">
        <v>160</v>
      </c>
      <c r="I120" s="45">
        <v>160</v>
      </c>
      <c r="J120" s="45"/>
      <c r="K120" s="45"/>
      <c r="L120" s="45"/>
      <c r="M120" s="45"/>
      <c r="N120" s="45" t="s">
        <v>595</v>
      </c>
      <c r="O120" s="45"/>
    </row>
    <row r="121" spans="1:15" s="23" customFormat="1" ht="30" customHeight="1">
      <c r="A121" s="48" t="s">
        <v>385</v>
      </c>
      <c r="B121" s="46" t="s">
        <v>273</v>
      </c>
      <c r="C121" s="45" t="s">
        <v>87</v>
      </c>
      <c r="D121" s="81" t="s">
        <v>604</v>
      </c>
      <c r="E121" s="47" t="s">
        <v>367</v>
      </c>
      <c r="F121" s="45">
        <v>1000</v>
      </c>
      <c r="G121" s="45"/>
      <c r="H121" s="45">
        <v>1000</v>
      </c>
      <c r="I121" s="45">
        <v>600</v>
      </c>
      <c r="J121" s="45">
        <v>200</v>
      </c>
      <c r="K121" s="45">
        <v>200</v>
      </c>
      <c r="L121" s="45"/>
      <c r="M121" s="45"/>
      <c r="N121" s="45" t="s">
        <v>595</v>
      </c>
      <c r="O121" s="45"/>
    </row>
    <row r="122" spans="1:15" s="23" customFormat="1" ht="30" customHeight="1">
      <c r="A122" s="48" t="s">
        <v>389</v>
      </c>
      <c r="B122" s="46" t="s">
        <v>276</v>
      </c>
      <c r="C122" s="45" t="s">
        <v>277</v>
      </c>
      <c r="D122" s="81" t="s">
        <v>605</v>
      </c>
      <c r="E122" s="47">
        <v>2017</v>
      </c>
      <c r="F122" s="45">
        <v>500</v>
      </c>
      <c r="G122" s="45"/>
      <c r="H122" s="45">
        <v>500</v>
      </c>
      <c r="I122" s="45">
        <v>500</v>
      </c>
      <c r="J122" s="45"/>
      <c r="K122" s="45"/>
      <c r="L122" s="45"/>
      <c r="M122" s="45"/>
      <c r="N122" s="45" t="s">
        <v>595</v>
      </c>
      <c r="O122" s="45"/>
    </row>
    <row r="123" spans="1:15" s="23" customFormat="1" ht="30" customHeight="1">
      <c r="A123" s="48" t="s">
        <v>282</v>
      </c>
      <c r="B123" s="46" t="s">
        <v>283</v>
      </c>
      <c r="C123" s="45"/>
      <c r="D123" s="46"/>
      <c r="E123" s="47"/>
      <c r="F123" s="45">
        <f aca="true" t="shared" si="25" ref="F123:K123">F124+F133+F136+F138+F141</f>
        <v>93239.84</v>
      </c>
      <c r="G123" s="45">
        <f t="shared" si="25"/>
        <v>48.44</v>
      </c>
      <c r="H123" s="45">
        <f t="shared" si="25"/>
        <v>93191.4</v>
      </c>
      <c r="I123" s="45">
        <f t="shared" si="25"/>
        <v>7927.6900000000005</v>
      </c>
      <c r="J123" s="45">
        <f t="shared" si="25"/>
        <v>78929.20999999999</v>
      </c>
      <c r="K123" s="45">
        <f t="shared" si="25"/>
        <v>6334.5</v>
      </c>
      <c r="L123" s="45">
        <f>L124+L136+L138+L141</f>
        <v>0</v>
      </c>
      <c r="M123" s="45">
        <f>M124+M136+M138+M141</f>
        <v>0</v>
      </c>
      <c r="N123" s="45"/>
      <c r="O123" s="45"/>
    </row>
    <row r="124" spans="1:15" s="23" customFormat="1" ht="30" customHeight="1">
      <c r="A124" s="48" t="s">
        <v>41</v>
      </c>
      <c r="B124" s="46" t="s">
        <v>284</v>
      </c>
      <c r="C124" s="45"/>
      <c r="D124" s="46" t="s">
        <v>606</v>
      </c>
      <c r="E124" s="47"/>
      <c r="F124" s="45">
        <f aca="true" t="shared" si="26" ref="F124:M124">F125+F126+F127+F128+F129+F130+F131</f>
        <v>27071.89</v>
      </c>
      <c r="G124" s="45">
        <f t="shared" si="26"/>
        <v>48.44</v>
      </c>
      <c r="H124" s="45">
        <f t="shared" si="26"/>
        <v>27023.45</v>
      </c>
      <c r="I124" s="45">
        <f t="shared" si="26"/>
        <v>1912</v>
      </c>
      <c r="J124" s="45">
        <f t="shared" si="26"/>
        <v>24779.95</v>
      </c>
      <c r="K124" s="45">
        <f t="shared" si="26"/>
        <v>331.5</v>
      </c>
      <c r="L124" s="45">
        <f t="shared" si="26"/>
        <v>0</v>
      </c>
      <c r="M124" s="45">
        <f t="shared" si="26"/>
        <v>0</v>
      </c>
      <c r="N124" s="45"/>
      <c r="O124" s="45"/>
    </row>
    <row r="125" spans="1:15" s="23" customFormat="1" ht="30" customHeight="1">
      <c r="A125" s="48" t="s">
        <v>355</v>
      </c>
      <c r="B125" s="46" t="s">
        <v>286</v>
      </c>
      <c r="C125" s="45" t="s">
        <v>48</v>
      </c>
      <c r="D125" s="46" t="s">
        <v>607</v>
      </c>
      <c r="E125" s="47" t="s">
        <v>367</v>
      </c>
      <c r="F125" s="45">
        <v>13291.87</v>
      </c>
      <c r="G125" s="45">
        <v>0</v>
      </c>
      <c r="H125" s="45">
        <v>13291.87</v>
      </c>
      <c r="I125" s="45"/>
      <c r="J125" s="45">
        <v>13291.87</v>
      </c>
      <c r="K125" s="45"/>
      <c r="L125" s="45"/>
      <c r="M125" s="45"/>
      <c r="N125" s="45" t="s">
        <v>608</v>
      </c>
      <c r="O125" s="45"/>
    </row>
    <row r="126" spans="1:15" s="23" customFormat="1" ht="30" customHeight="1">
      <c r="A126" s="48" t="s">
        <v>369</v>
      </c>
      <c r="B126" s="46" t="s">
        <v>290</v>
      </c>
      <c r="C126" s="45" t="s">
        <v>609</v>
      </c>
      <c r="D126" s="51" t="s">
        <v>610</v>
      </c>
      <c r="E126" s="76" t="s">
        <v>367</v>
      </c>
      <c r="F126" s="66">
        <v>5641.58</v>
      </c>
      <c r="G126" s="66"/>
      <c r="H126" s="66">
        <v>5641.58</v>
      </c>
      <c r="I126" s="66"/>
      <c r="J126" s="66">
        <v>5641.58</v>
      </c>
      <c r="K126" s="83"/>
      <c r="L126" s="45"/>
      <c r="M126" s="45"/>
      <c r="N126" s="45" t="s">
        <v>608</v>
      </c>
      <c r="O126" s="45"/>
    </row>
    <row r="127" spans="1:15" s="23" customFormat="1" ht="30" customHeight="1">
      <c r="A127" s="48" t="s">
        <v>373</v>
      </c>
      <c r="B127" s="46" t="s">
        <v>297</v>
      </c>
      <c r="C127" s="74" t="s">
        <v>70</v>
      </c>
      <c r="D127" s="58" t="s">
        <v>611</v>
      </c>
      <c r="E127" s="47" t="s">
        <v>367</v>
      </c>
      <c r="F127" s="74">
        <v>3600</v>
      </c>
      <c r="G127" s="74"/>
      <c r="H127" s="74">
        <v>3600</v>
      </c>
      <c r="I127" s="74"/>
      <c r="J127" s="74">
        <v>3600</v>
      </c>
      <c r="K127" s="74"/>
      <c r="L127" s="74"/>
      <c r="M127" s="74"/>
      <c r="N127" s="45" t="s">
        <v>608</v>
      </c>
      <c r="O127" s="45"/>
    </row>
    <row r="128" spans="1:15" s="23" customFormat="1" ht="30" customHeight="1">
      <c r="A128" s="48" t="s">
        <v>377</v>
      </c>
      <c r="B128" s="46" t="s">
        <v>293</v>
      </c>
      <c r="C128" s="45" t="s">
        <v>80</v>
      </c>
      <c r="D128" s="58" t="s">
        <v>612</v>
      </c>
      <c r="E128" s="47">
        <v>2015</v>
      </c>
      <c r="F128" s="45">
        <v>2288.44</v>
      </c>
      <c r="G128" s="45">
        <v>48.44</v>
      </c>
      <c r="H128" s="45">
        <v>2240</v>
      </c>
      <c r="I128" s="45">
        <v>1792</v>
      </c>
      <c r="J128" s="45">
        <v>224</v>
      </c>
      <c r="K128" s="45">
        <v>224</v>
      </c>
      <c r="L128" s="45"/>
      <c r="M128" s="45"/>
      <c r="N128" s="45" t="s">
        <v>608</v>
      </c>
      <c r="O128" s="45"/>
    </row>
    <row r="129" spans="1:15" s="23" customFormat="1" ht="30" customHeight="1">
      <c r="A129" s="48" t="s">
        <v>381</v>
      </c>
      <c r="B129" s="46" t="s">
        <v>613</v>
      </c>
      <c r="C129" s="45" t="s">
        <v>87</v>
      </c>
      <c r="D129" s="58" t="s">
        <v>614</v>
      </c>
      <c r="E129" s="47" t="s">
        <v>367</v>
      </c>
      <c r="F129" s="45">
        <v>1500</v>
      </c>
      <c r="G129" s="45"/>
      <c r="H129" s="45">
        <v>1500</v>
      </c>
      <c r="I129" s="45"/>
      <c r="J129" s="45">
        <v>1500</v>
      </c>
      <c r="K129" s="45"/>
      <c r="L129" s="45"/>
      <c r="M129" s="45"/>
      <c r="N129" s="45" t="s">
        <v>608</v>
      </c>
      <c r="O129" s="45"/>
    </row>
    <row r="130" spans="1:15" s="23" customFormat="1" ht="30" customHeight="1">
      <c r="A130" s="48" t="s">
        <v>385</v>
      </c>
      <c r="B130" s="46" t="s">
        <v>615</v>
      </c>
      <c r="C130" s="45" t="s">
        <v>277</v>
      </c>
      <c r="D130" s="80" t="s">
        <v>616</v>
      </c>
      <c r="E130" s="47">
        <v>2018</v>
      </c>
      <c r="F130" s="45">
        <v>150</v>
      </c>
      <c r="G130" s="45"/>
      <c r="H130" s="45">
        <v>150</v>
      </c>
      <c r="I130" s="45">
        <v>120</v>
      </c>
      <c r="J130" s="45">
        <v>22.5</v>
      </c>
      <c r="K130" s="45">
        <v>7.5</v>
      </c>
      <c r="L130" s="45"/>
      <c r="M130" s="45"/>
      <c r="N130" s="45" t="s">
        <v>608</v>
      </c>
      <c r="O130" s="45"/>
    </row>
    <row r="131" spans="1:15" s="23" customFormat="1" ht="30" customHeight="1">
      <c r="A131" s="48" t="s">
        <v>389</v>
      </c>
      <c r="B131" s="46" t="s">
        <v>617</v>
      </c>
      <c r="C131" s="45" t="s">
        <v>141</v>
      </c>
      <c r="D131" s="46" t="s">
        <v>618</v>
      </c>
      <c r="E131" s="47" t="s">
        <v>619</v>
      </c>
      <c r="F131" s="45">
        <v>600</v>
      </c>
      <c r="G131" s="45"/>
      <c r="H131" s="45">
        <v>600</v>
      </c>
      <c r="I131" s="45"/>
      <c r="J131" s="45">
        <v>500</v>
      </c>
      <c r="K131" s="45">
        <v>100</v>
      </c>
      <c r="L131" s="45"/>
      <c r="M131" s="45"/>
      <c r="N131" s="45" t="s">
        <v>608</v>
      </c>
      <c r="O131" s="45"/>
    </row>
    <row r="132" spans="1:15" s="23" customFormat="1" ht="30" customHeight="1">
      <c r="A132" s="48" t="s">
        <v>111</v>
      </c>
      <c r="B132" s="46" t="s">
        <v>299</v>
      </c>
      <c r="C132" s="45"/>
      <c r="D132" s="46"/>
      <c r="E132" s="47"/>
      <c r="F132" s="45"/>
      <c r="G132" s="45"/>
      <c r="H132" s="45"/>
      <c r="I132" s="45"/>
      <c r="J132" s="45"/>
      <c r="K132" s="45"/>
      <c r="L132" s="45"/>
      <c r="M132" s="45"/>
      <c r="N132" s="45"/>
      <c r="O132" s="45"/>
    </row>
    <row r="133" spans="1:15" s="23" customFormat="1" ht="62.25" customHeight="1">
      <c r="A133" s="48" t="s">
        <v>144</v>
      </c>
      <c r="B133" s="46" t="s">
        <v>300</v>
      </c>
      <c r="C133" s="45"/>
      <c r="D133" s="84" t="s">
        <v>620</v>
      </c>
      <c r="E133" s="47"/>
      <c r="F133" s="66">
        <v>794.61</v>
      </c>
      <c r="G133" s="66"/>
      <c r="H133" s="66">
        <f>SUM(I133:J133)</f>
        <v>794.61</v>
      </c>
      <c r="I133" s="66">
        <v>635.69</v>
      </c>
      <c r="J133" s="66">
        <v>158.92</v>
      </c>
      <c r="K133" s="45"/>
      <c r="L133" s="45"/>
      <c r="M133" s="45"/>
      <c r="N133" s="45"/>
      <c r="O133" s="45"/>
    </row>
    <row r="134" spans="1:15" s="23" customFormat="1" ht="65.25" customHeight="1">
      <c r="A134" s="50" t="s">
        <v>46</v>
      </c>
      <c r="B134" s="51" t="s">
        <v>621</v>
      </c>
      <c r="C134" s="66" t="s">
        <v>59</v>
      </c>
      <c r="D134" s="84" t="s">
        <v>622</v>
      </c>
      <c r="E134" s="76" t="s">
        <v>367</v>
      </c>
      <c r="F134" s="66">
        <v>794.61</v>
      </c>
      <c r="G134" s="66"/>
      <c r="H134" s="66">
        <f>SUM(I134:J134)</f>
        <v>794.61</v>
      </c>
      <c r="I134" s="66">
        <v>635.69</v>
      </c>
      <c r="J134" s="66">
        <v>158.92</v>
      </c>
      <c r="K134" s="66"/>
      <c r="L134" s="66"/>
      <c r="M134" s="66"/>
      <c r="N134" s="66" t="s">
        <v>623</v>
      </c>
      <c r="O134" s="67"/>
    </row>
    <row r="135" spans="1:15" s="23" customFormat="1" ht="30" customHeight="1">
      <c r="A135" s="48" t="s">
        <v>146</v>
      </c>
      <c r="B135" s="46" t="s">
        <v>301</v>
      </c>
      <c r="C135" s="45"/>
      <c r="D135" s="46"/>
      <c r="E135" s="47"/>
      <c r="F135" s="45"/>
      <c r="G135" s="45"/>
      <c r="H135" s="45"/>
      <c r="I135" s="45"/>
      <c r="J135" s="45"/>
      <c r="K135" s="45"/>
      <c r="L135" s="45"/>
      <c r="M135" s="45"/>
      <c r="N135" s="45"/>
      <c r="O135" s="45"/>
    </row>
    <row r="136" spans="1:15" s="23" customFormat="1" ht="30" customHeight="1">
      <c r="A136" s="48" t="s">
        <v>151</v>
      </c>
      <c r="B136" s="46" t="s">
        <v>302</v>
      </c>
      <c r="C136" s="45"/>
      <c r="D136" s="46"/>
      <c r="E136" s="47"/>
      <c r="F136" s="45">
        <v>75</v>
      </c>
      <c r="G136" s="45"/>
      <c r="H136" s="45">
        <v>75</v>
      </c>
      <c r="I136" s="45"/>
      <c r="J136" s="45">
        <v>75</v>
      </c>
      <c r="K136" s="45"/>
      <c r="L136" s="45"/>
      <c r="M136" s="45"/>
      <c r="N136" s="45"/>
      <c r="O136" s="45"/>
    </row>
    <row r="137" spans="1:15" s="23" customFormat="1" ht="30" customHeight="1">
      <c r="A137" s="48" t="s">
        <v>355</v>
      </c>
      <c r="B137" s="46" t="s">
        <v>624</v>
      </c>
      <c r="C137" s="45" t="s">
        <v>70</v>
      </c>
      <c r="D137" s="58" t="s">
        <v>625</v>
      </c>
      <c r="E137" s="47" t="s">
        <v>367</v>
      </c>
      <c r="F137" s="45">
        <v>75</v>
      </c>
      <c r="G137" s="45"/>
      <c r="H137" s="45">
        <v>75</v>
      </c>
      <c r="I137" s="45"/>
      <c r="J137" s="45">
        <v>75</v>
      </c>
      <c r="K137" s="45"/>
      <c r="L137" s="45"/>
      <c r="M137" s="45"/>
      <c r="N137" s="45"/>
      <c r="O137" s="45"/>
    </row>
    <row r="138" spans="1:15" s="23" customFormat="1" ht="22.5" customHeight="1">
      <c r="A138" s="48" t="s">
        <v>166</v>
      </c>
      <c r="B138" s="46" t="s">
        <v>303</v>
      </c>
      <c r="C138" s="45"/>
      <c r="D138" s="46"/>
      <c r="E138" s="47"/>
      <c r="F138" s="45">
        <f aca="true" t="shared" si="27" ref="F138:K138">F139+F140</f>
        <v>3868</v>
      </c>
      <c r="G138" s="45">
        <f t="shared" si="27"/>
        <v>0</v>
      </c>
      <c r="H138" s="45">
        <f t="shared" si="27"/>
        <v>3868</v>
      </c>
      <c r="I138" s="45">
        <f t="shared" si="27"/>
        <v>350</v>
      </c>
      <c r="J138" s="45">
        <f t="shared" si="27"/>
        <v>0</v>
      </c>
      <c r="K138" s="45">
        <f t="shared" si="27"/>
        <v>3518</v>
      </c>
      <c r="L138" s="45"/>
      <c r="M138" s="45"/>
      <c r="N138" s="45"/>
      <c r="O138" s="45"/>
    </row>
    <row r="139" spans="1:15" s="23" customFormat="1" ht="61.5" customHeight="1">
      <c r="A139" s="48" t="s">
        <v>355</v>
      </c>
      <c r="B139" s="46" t="s">
        <v>626</v>
      </c>
      <c r="C139" s="45" t="s">
        <v>627</v>
      </c>
      <c r="D139" s="85" t="s">
        <v>628</v>
      </c>
      <c r="E139" s="47" t="s">
        <v>506</v>
      </c>
      <c r="F139" s="45">
        <v>800</v>
      </c>
      <c r="G139" s="45"/>
      <c r="H139" s="45">
        <v>800</v>
      </c>
      <c r="I139" s="45">
        <v>350</v>
      </c>
      <c r="J139" s="45"/>
      <c r="K139" s="45">
        <v>450</v>
      </c>
      <c r="L139" s="45"/>
      <c r="M139" s="45"/>
      <c r="N139" s="45"/>
      <c r="O139" s="45"/>
    </row>
    <row r="140" spans="1:15" s="23" customFormat="1" ht="30" customHeight="1">
      <c r="A140" s="48" t="s">
        <v>369</v>
      </c>
      <c r="B140" s="46" t="s">
        <v>629</v>
      </c>
      <c r="C140" s="45" t="s">
        <v>627</v>
      </c>
      <c r="D140" s="86" t="s">
        <v>630</v>
      </c>
      <c r="E140" s="47" t="s">
        <v>552</v>
      </c>
      <c r="F140" s="45">
        <v>3068</v>
      </c>
      <c r="G140" s="45"/>
      <c r="H140" s="45">
        <v>3068</v>
      </c>
      <c r="I140" s="45"/>
      <c r="J140" s="45"/>
      <c r="K140" s="45">
        <v>3068</v>
      </c>
      <c r="L140" s="45"/>
      <c r="M140" s="45"/>
      <c r="N140" s="45"/>
      <c r="O140" s="45"/>
    </row>
    <row r="141" spans="1:15" s="23" customFormat="1" ht="30" customHeight="1">
      <c r="A141" s="48" t="s">
        <v>189</v>
      </c>
      <c r="B141" s="46" t="s">
        <v>304</v>
      </c>
      <c r="C141" s="45"/>
      <c r="D141" s="46" t="s">
        <v>631</v>
      </c>
      <c r="E141" s="47"/>
      <c r="F141" s="45">
        <f aca="true" t="shared" si="28" ref="F141:K141">F142+F143+F144+F145+F146</f>
        <v>61430.34</v>
      </c>
      <c r="G141" s="45">
        <f t="shared" si="28"/>
        <v>0</v>
      </c>
      <c r="H141" s="45">
        <f t="shared" si="28"/>
        <v>61430.34</v>
      </c>
      <c r="I141" s="45">
        <f t="shared" si="28"/>
        <v>5030</v>
      </c>
      <c r="J141" s="45">
        <f t="shared" si="28"/>
        <v>53915.34</v>
      </c>
      <c r="K141" s="45">
        <f t="shared" si="28"/>
        <v>2485</v>
      </c>
      <c r="L141" s="45"/>
      <c r="M141" s="45"/>
      <c r="N141" s="45"/>
      <c r="O141" s="45"/>
    </row>
    <row r="142" spans="1:15" s="23" customFormat="1" ht="30" customHeight="1">
      <c r="A142" s="48" t="s">
        <v>355</v>
      </c>
      <c r="B142" s="46" t="s">
        <v>306</v>
      </c>
      <c r="C142" s="45" t="s">
        <v>59</v>
      </c>
      <c r="D142" s="46" t="s">
        <v>632</v>
      </c>
      <c r="E142" s="47" t="s">
        <v>367</v>
      </c>
      <c r="F142" s="87">
        <v>36790.34</v>
      </c>
      <c r="G142" s="87"/>
      <c r="H142" s="87">
        <v>36790.34</v>
      </c>
      <c r="I142" s="87"/>
      <c r="J142" s="87">
        <v>36790.34</v>
      </c>
      <c r="K142" s="45"/>
      <c r="L142" s="45"/>
      <c r="M142" s="45"/>
      <c r="N142" s="46" t="s">
        <v>308</v>
      </c>
      <c r="O142" s="45" t="s">
        <v>309</v>
      </c>
    </row>
    <row r="143" spans="1:15" s="23" customFormat="1" ht="30" customHeight="1">
      <c r="A143" s="48" t="s">
        <v>369</v>
      </c>
      <c r="B143" s="46" t="s">
        <v>633</v>
      </c>
      <c r="C143" s="45" t="s">
        <v>70</v>
      </c>
      <c r="D143" s="46" t="s">
        <v>634</v>
      </c>
      <c r="E143" s="47" t="s">
        <v>367</v>
      </c>
      <c r="F143" s="74">
        <v>14500</v>
      </c>
      <c r="G143" s="74"/>
      <c r="H143" s="74">
        <v>14500</v>
      </c>
      <c r="I143" s="74"/>
      <c r="J143" s="74">
        <v>14500</v>
      </c>
      <c r="K143" s="74"/>
      <c r="L143" s="45"/>
      <c r="M143" s="45"/>
      <c r="N143" s="45"/>
      <c r="O143" s="45"/>
    </row>
    <row r="144" spans="1:15" s="23" customFormat="1" ht="30" customHeight="1">
      <c r="A144" s="48" t="s">
        <v>373</v>
      </c>
      <c r="B144" s="46" t="s">
        <v>635</v>
      </c>
      <c r="C144" s="45" t="s">
        <v>80</v>
      </c>
      <c r="D144" s="46" t="s">
        <v>636</v>
      </c>
      <c r="E144" s="47" t="s">
        <v>367</v>
      </c>
      <c r="F144" s="45">
        <v>9340</v>
      </c>
      <c r="G144" s="45"/>
      <c r="H144" s="45">
        <f>9340</f>
        <v>9340</v>
      </c>
      <c r="I144" s="45">
        <f>H144*0.5</f>
        <v>4670</v>
      </c>
      <c r="J144" s="45">
        <f>H144*0.25</f>
        <v>2335</v>
      </c>
      <c r="K144" s="45">
        <f>H144*0.25</f>
        <v>2335</v>
      </c>
      <c r="L144" s="45"/>
      <c r="M144" s="45"/>
      <c r="N144" s="45" t="s">
        <v>466</v>
      </c>
      <c r="O144" s="45" t="s">
        <v>67</v>
      </c>
    </row>
    <row r="145" spans="1:15" s="23" customFormat="1" ht="30" customHeight="1">
      <c r="A145" s="48" t="s">
        <v>377</v>
      </c>
      <c r="B145" s="46" t="s">
        <v>637</v>
      </c>
      <c r="C145" s="45" t="s">
        <v>87</v>
      </c>
      <c r="D145" s="46" t="s">
        <v>638</v>
      </c>
      <c r="E145" s="47" t="s">
        <v>367</v>
      </c>
      <c r="F145" s="45">
        <v>600</v>
      </c>
      <c r="G145" s="45"/>
      <c r="H145" s="45">
        <v>600</v>
      </c>
      <c r="I145" s="45">
        <v>360</v>
      </c>
      <c r="J145" s="45">
        <v>120</v>
      </c>
      <c r="K145" s="45">
        <v>120</v>
      </c>
      <c r="L145" s="45"/>
      <c r="M145" s="45"/>
      <c r="N145" s="45"/>
      <c r="O145" s="45"/>
    </row>
    <row r="146" spans="1:15" s="23" customFormat="1" ht="30" customHeight="1">
      <c r="A146" s="48" t="s">
        <v>381</v>
      </c>
      <c r="B146" s="46" t="s">
        <v>639</v>
      </c>
      <c r="C146" s="45" t="s">
        <v>141</v>
      </c>
      <c r="D146" s="46" t="s">
        <v>640</v>
      </c>
      <c r="E146" s="47" t="s">
        <v>496</v>
      </c>
      <c r="F146" s="45">
        <v>200</v>
      </c>
      <c r="G146" s="45"/>
      <c r="H146" s="45">
        <v>200</v>
      </c>
      <c r="I146" s="45"/>
      <c r="J146" s="45">
        <v>170</v>
      </c>
      <c r="K146" s="45">
        <v>30</v>
      </c>
      <c r="L146" s="45"/>
      <c r="M146" s="45"/>
      <c r="N146" s="45" t="s">
        <v>641</v>
      </c>
      <c r="O146" s="45"/>
    </row>
    <row r="147" spans="1:15" s="23" customFormat="1" ht="30" customHeight="1">
      <c r="A147" s="48" t="s">
        <v>312</v>
      </c>
      <c r="B147" s="46" t="s">
        <v>313</v>
      </c>
      <c r="C147" s="45"/>
      <c r="D147" s="46"/>
      <c r="E147" s="47"/>
      <c r="F147" s="45"/>
      <c r="G147" s="45"/>
      <c r="H147" s="45"/>
      <c r="I147" s="45"/>
      <c r="J147" s="45"/>
      <c r="K147" s="45"/>
      <c r="L147" s="45"/>
      <c r="M147" s="45"/>
      <c r="N147" s="45"/>
      <c r="O147" s="45"/>
    </row>
    <row r="148" spans="1:15" s="23" customFormat="1" ht="30" customHeight="1">
      <c r="A148" s="48" t="s">
        <v>314</v>
      </c>
      <c r="B148" s="46" t="s">
        <v>315</v>
      </c>
      <c r="C148" s="45"/>
      <c r="D148" s="46"/>
      <c r="E148" s="47"/>
      <c r="F148" s="45">
        <f aca="true" t="shared" si="29" ref="F148:M148">F149+F150+F151</f>
        <v>27737.5</v>
      </c>
      <c r="G148" s="45">
        <f t="shared" si="29"/>
        <v>6485.5</v>
      </c>
      <c r="H148" s="45">
        <f t="shared" si="29"/>
        <v>21252</v>
      </c>
      <c r="I148" s="45">
        <f t="shared" si="29"/>
        <v>16253</v>
      </c>
      <c r="J148" s="45">
        <f t="shared" si="29"/>
        <v>0</v>
      </c>
      <c r="K148" s="45">
        <f t="shared" si="29"/>
        <v>4999</v>
      </c>
      <c r="L148" s="45">
        <f t="shared" si="29"/>
        <v>0</v>
      </c>
      <c r="M148" s="45">
        <f t="shared" si="29"/>
        <v>0</v>
      </c>
      <c r="N148" s="45"/>
      <c r="O148" s="45"/>
    </row>
    <row r="149" spans="1:15" s="23" customFormat="1" ht="30" customHeight="1">
      <c r="A149" s="50" t="s">
        <v>46</v>
      </c>
      <c r="B149" s="51" t="s">
        <v>316</v>
      </c>
      <c r="C149" s="66" t="s">
        <v>59</v>
      </c>
      <c r="D149" s="51" t="s">
        <v>317</v>
      </c>
      <c r="E149" s="76" t="s">
        <v>318</v>
      </c>
      <c r="F149" s="45">
        <v>11470.5</v>
      </c>
      <c r="G149" s="66">
        <v>6485.5</v>
      </c>
      <c r="H149" s="66">
        <v>4985</v>
      </c>
      <c r="I149" s="66"/>
      <c r="J149" s="66"/>
      <c r="K149" s="66">
        <v>4985</v>
      </c>
      <c r="L149" s="66"/>
      <c r="M149" s="66"/>
      <c r="N149" s="66"/>
      <c r="O149" s="67"/>
    </row>
    <row r="150" spans="1:15" s="23" customFormat="1" ht="51.75" customHeight="1">
      <c r="A150" s="50" t="s">
        <v>52</v>
      </c>
      <c r="B150" s="46" t="s">
        <v>642</v>
      </c>
      <c r="C150" s="45" t="s">
        <v>70</v>
      </c>
      <c r="D150" s="88" t="s">
        <v>643</v>
      </c>
      <c r="E150" s="47">
        <v>2017</v>
      </c>
      <c r="F150" s="74">
        <v>16203</v>
      </c>
      <c r="G150" s="74"/>
      <c r="H150" s="74">
        <v>16203</v>
      </c>
      <c r="I150" s="74">
        <v>16203</v>
      </c>
      <c r="J150" s="74"/>
      <c r="K150" s="74"/>
      <c r="L150" s="45"/>
      <c r="M150" s="45"/>
      <c r="N150" s="45"/>
      <c r="O150" s="45"/>
    </row>
    <row r="151" spans="1:15" s="23" customFormat="1" ht="41.25" customHeight="1">
      <c r="A151" s="50" t="s">
        <v>57</v>
      </c>
      <c r="B151" s="46" t="s">
        <v>644</v>
      </c>
      <c r="C151" s="45" t="s">
        <v>70</v>
      </c>
      <c r="D151" s="58" t="s">
        <v>645</v>
      </c>
      <c r="E151" s="47">
        <v>2016</v>
      </c>
      <c r="F151" s="74">
        <v>64</v>
      </c>
      <c r="G151" s="74"/>
      <c r="H151" s="74">
        <v>64</v>
      </c>
      <c r="I151" s="74">
        <v>50</v>
      </c>
      <c r="J151" s="74"/>
      <c r="K151" s="74">
        <v>14</v>
      </c>
      <c r="L151" s="45"/>
      <c r="M151" s="45"/>
      <c r="N151" s="45"/>
      <c r="O151" s="45"/>
    </row>
    <row r="152" spans="1:15" s="23" customFormat="1" ht="30" customHeight="1">
      <c r="A152" s="48" t="s">
        <v>323</v>
      </c>
      <c r="B152" s="46" t="s">
        <v>324</v>
      </c>
      <c r="C152" s="74"/>
      <c r="D152" s="46"/>
      <c r="E152" s="47"/>
      <c r="F152" s="45">
        <f>F153+F160</f>
        <v>60911.01999999999</v>
      </c>
      <c r="G152" s="45">
        <f aca="true" t="shared" si="30" ref="G152:M152">G153+G160</f>
        <v>6276.42</v>
      </c>
      <c r="H152" s="45">
        <f t="shared" si="30"/>
        <v>38970.2</v>
      </c>
      <c r="I152" s="45">
        <f t="shared" si="30"/>
        <v>28961</v>
      </c>
      <c r="J152" s="45">
        <f t="shared" si="30"/>
        <v>10009.2</v>
      </c>
      <c r="K152" s="45">
        <f t="shared" si="30"/>
        <v>0</v>
      </c>
      <c r="L152" s="45">
        <f t="shared" si="30"/>
        <v>0</v>
      </c>
      <c r="M152" s="45">
        <f t="shared" si="30"/>
        <v>15664.4</v>
      </c>
      <c r="N152" s="45"/>
      <c r="O152" s="45"/>
    </row>
    <row r="153" spans="1:15" s="23" customFormat="1" ht="30" customHeight="1">
      <c r="A153" s="48" t="s">
        <v>41</v>
      </c>
      <c r="B153" s="46" t="s">
        <v>325</v>
      </c>
      <c r="C153" s="45"/>
      <c r="D153" s="58" t="s">
        <v>646</v>
      </c>
      <c r="E153" s="47"/>
      <c r="F153" s="45">
        <f>F154+F155+F156+F157+F158+F159</f>
        <v>12838.98</v>
      </c>
      <c r="G153" s="45">
        <f aca="true" t="shared" si="31" ref="G153:M153">G154+G155+G156+G157+G158+G159</f>
        <v>1025.58</v>
      </c>
      <c r="H153" s="45">
        <f t="shared" si="31"/>
        <v>9570</v>
      </c>
      <c r="I153" s="45">
        <f t="shared" si="31"/>
        <v>9570</v>
      </c>
      <c r="J153" s="45">
        <f t="shared" si="31"/>
        <v>0</v>
      </c>
      <c r="K153" s="45">
        <f t="shared" si="31"/>
        <v>0</v>
      </c>
      <c r="L153" s="45">
        <f t="shared" si="31"/>
        <v>0</v>
      </c>
      <c r="M153" s="45">
        <f t="shared" si="31"/>
        <v>2243.4</v>
      </c>
      <c r="N153" s="45"/>
      <c r="O153" s="45"/>
    </row>
    <row r="154" spans="1:15" s="23" customFormat="1" ht="30" customHeight="1">
      <c r="A154" s="50" t="s">
        <v>46</v>
      </c>
      <c r="B154" s="46" t="s">
        <v>647</v>
      </c>
      <c r="C154" s="66" t="s">
        <v>59</v>
      </c>
      <c r="D154" s="58" t="s">
        <v>648</v>
      </c>
      <c r="E154" s="54" t="s">
        <v>367</v>
      </c>
      <c r="F154" s="55">
        <f>G154+H154+M154</f>
        <v>4935.48</v>
      </c>
      <c r="G154" s="55">
        <v>448.68</v>
      </c>
      <c r="H154" s="89">
        <v>2243.4</v>
      </c>
      <c r="I154" s="55">
        <v>2243.4</v>
      </c>
      <c r="J154" s="55"/>
      <c r="K154" s="55"/>
      <c r="L154" s="55"/>
      <c r="M154" s="55">
        <v>2243.4</v>
      </c>
      <c r="N154" s="89"/>
      <c r="O154" s="67"/>
    </row>
    <row r="155" spans="1:15" s="23" customFormat="1" ht="30" customHeight="1">
      <c r="A155" s="50" t="s">
        <v>52</v>
      </c>
      <c r="B155" s="46" t="s">
        <v>649</v>
      </c>
      <c r="C155" s="74" t="s">
        <v>70</v>
      </c>
      <c r="D155" s="58" t="s">
        <v>331</v>
      </c>
      <c r="E155" s="47" t="s">
        <v>367</v>
      </c>
      <c r="F155" s="74">
        <v>1788</v>
      </c>
      <c r="G155" s="74"/>
      <c r="H155" s="74">
        <v>1788</v>
      </c>
      <c r="I155" s="74">
        <v>1788</v>
      </c>
      <c r="J155" s="74"/>
      <c r="K155" s="45"/>
      <c r="L155" s="45"/>
      <c r="M155" s="45"/>
      <c r="N155" s="45"/>
      <c r="O155" s="45"/>
    </row>
    <row r="156" spans="1:15" s="23" customFormat="1" ht="30" customHeight="1">
      <c r="A156" s="50" t="s">
        <v>57</v>
      </c>
      <c r="B156" s="46" t="s">
        <v>650</v>
      </c>
      <c r="C156" s="45" t="s">
        <v>80</v>
      </c>
      <c r="D156" s="58" t="s">
        <v>651</v>
      </c>
      <c r="E156" s="47" t="s">
        <v>367</v>
      </c>
      <c r="F156" s="45">
        <v>3461.4</v>
      </c>
      <c r="G156" s="45">
        <v>576.9</v>
      </c>
      <c r="H156" s="45">
        <v>2884.5</v>
      </c>
      <c r="I156" s="45">
        <v>2884.5</v>
      </c>
      <c r="J156" s="45"/>
      <c r="K156" s="45"/>
      <c r="L156" s="45"/>
      <c r="M156" s="45"/>
      <c r="N156" s="45"/>
      <c r="O156" s="45"/>
    </row>
    <row r="157" spans="1:15" s="23" customFormat="1" ht="30" customHeight="1">
      <c r="A157" s="50" t="s">
        <v>63</v>
      </c>
      <c r="B157" s="46" t="s">
        <v>652</v>
      </c>
      <c r="C157" s="45" t="s">
        <v>87</v>
      </c>
      <c r="D157" s="58" t="s">
        <v>653</v>
      </c>
      <c r="E157" s="47" t="s">
        <v>367</v>
      </c>
      <c r="F157" s="45">
        <v>852</v>
      </c>
      <c r="G157" s="45"/>
      <c r="H157" s="45">
        <v>852</v>
      </c>
      <c r="I157" s="45">
        <v>852</v>
      </c>
      <c r="J157" s="45"/>
      <c r="K157" s="45"/>
      <c r="L157" s="45"/>
      <c r="M157" s="45"/>
      <c r="N157" s="45"/>
      <c r="O157" s="45"/>
    </row>
    <row r="158" spans="1:15" s="23" customFormat="1" ht="30" customHeight="1">
      <c r="A158" s="50" t="s">
        <v>68</v>
      </c>
      <c r="B158" s="46" t="s">
        <v>654</v>
      </c>
      <c r="C158" s="45" t="s">
        <v>141</v>
      </c>
      <c r="D158" s="58" t="s">
        <v>655</v>
      </c>
      <c r="E158" s="47" t="s">
        <v>367</v>
      </c>
      <c r="F158" s="45">
        <v>701.7</v>
      </c>
      <c r="G158" s="45"/>
      <c r="H158" s="45">
        <v>701.7</v>
      </c>
      <c r="I158" s="45">
        <v>701.7</v>
      </c>
      <c r="J158" s="45"/>
      <c r="K158" s="45"/>
      <c r="L158" s="45"/>
      <c r="M158" s="45"/>
      <c r="N158" s="45"/>
      <c r="O158" s="45"/>
    </row>
    <row r="159" spans="1:15" s="23" customFormat="1" ht="30" customHeight="1">
      <c r="A159" s="50" t="s">
        <v>73</v>
      </c>
      <c r="B159" s="46" t="s">
        <v>656</v>
      </c>
      <c r="C159" s="45" t="s">
        <v>137</v>
      </c>
      <c r="D159" s="58" t="s">
        <v>657</v>
      </c>
      <c r="E159" s="47" t="s">
        <v>367</v>
      </c>
      <c r="F159" s="90">
        <v>1100.4</v>
      </c>
      <c r="G159" s="45"/>
      <c r="H159" s="90">
        <v>1100.4</v>
      </c>
      <c r="I159" s="90">
        <v>1100.4</v>
      </c>
      <c r="J159" s="45"/>
      <c r="K159" s="45"/>
      <c r="L159" s="45"/>
      <c r="M159" s="45"/>
      <c r="N159" s="45"/>
      <c r="O159" s="45"/>
    </row>
    <row r="160" spans="1:15" s="23" customFormat="1" ht="30" customHeight="1">
      <c r="A160" s="48" t="s">
        <v>111</v>
      </c>
      <c r="B160" s="46" t="s">
        <v>336</v>
      </c>
      <c r="C160" s="45"/>
      <c r="D160" s="80" t="s">
        <v>658</v>
      </c>
      <c r="E160" s="47"/>
      <c r="F160" s="45">
        <f>F161+F162+F163+F164+F165+F166+F167</f>
        <v>48072.03999999999</v>
      </c>
      <c r="G160" s="45">
        <f aca="true" t="shared" si="32" ref="G160:M160">G161+G162+G163+G164+G165+G166+G167</f>
        <v>5250.84</v>
      </c>
      <c r="H160" s="45">
        <f t="shared" si="32"/>
        <v>29400.2</v>
      </c>
      <c r="I160" s="45">
        <f t="shared" si="32"/>
        <v>19391</v>
      </c>
      <c r="J160" s="45">
        <f t="shared" si="32"/>
        <v>10009.2</v>
      </c>
      <c r="K160" s="45">
        <f t="shared" si="32"/>
        <v>0</v>
      </c>
      <c r="L160" s="45">
        <f t="shared" si="32"/>
        <v>0</v>
      </c>
      <c r="M160" s="45">
        <f t="shared" si="32"/>
        <v>13421</v>
      </c>
      <c r="N160" s="45"/>
      <c r="O160" s="45"/>
    </row>
    <row r="161" spans="1:15" s="23" customFormat="1" ht="30" customHeight="1">
      <c r="A161" s="50" t="s">
        <v>46</v>
      </c>
      <c r="B161" s="46" t="s">
        <v>338</v>
      </c>
      <c r="C161" s="66" t="s">
        <v>59</v>
      </c>
      <c r="D161" s="51" t="s">
        <v>659</v>
      </c>
      <c r="E161" s="54" t="s">
        <v>367</v>
      </c>
      <c r="F161" s="55">
        <f>G161+H161+M161</f>
        <v>26209.84</v>
      </c>
      <c r="G161" s="55">
        <v>1167.84</v>
      </c>
      <c r="H161" s="66">
        <v>12521</v>
      </c>
      <c r="I161" s="55">
        <v>8562</v>
      </c>
      <c r="J161" s="55">
        <v>3959</v>
      </c>
      <c r="K161" s="55"/>
      <c r="L161" s="55"/>
      <c r="M161" s="55">
        <v>12521</v>
      </c>
      <c r="N161" s="66" t="s">
        <v>660</v>
      </c>
      <c r="O161" s="67"/>
    </row>
    <row r="162" spans="1:15" s="23" customFormat="1" ht="30" customHeight="1">
      <c r="A162" s="50" t="s">
        <v>52</v>
      </c>
      <c r="B162" s="46" t="s">
        <v>341</v>
      </c>
      <c r="C162" s="74" t="s">
        <v>70</v>
      </c>
      <c r="D162" s="58" t="s">
        <v>661</v>
      </c>
      <c r="E162" s="47" t="s">
        <v>367</v>
      </c>
      <c r="F162" s="74">
        <v>7983</v>
      </c>
      <c r="G162" s="74">
        <v>3483</v>
      </c>
      <c r="H162" s="74">
        <v>4500</v>
      </c>
      <c r="I162" s="74">
        <v>3700</v>
      </c>
      <c r="J162" s="74">
        <v>800</v>
      </c>
      <c r="K162" s="45"/>
      <c r="L162" s="45"/>
      <c r="M162" s="45"/>
      <c r="N162" s="45"/>
      <c r="O162" s="45"/>
    </row>
    <row r="163" spans="1:15" s="23" customFormat="1" ht="30" customHeight="1">
      <c r="A163" s="50" t="s">
        <v>57</v>
      </c>
      <c r="B163" s="46" t="s">
        <v>343</v>
      </c>
      <c r="C163" s="45" t="s">
        <v>80</v>
      </c>
      <c r="D163" s="80" t="s">
        <v>662</v>
      </c>
      <c r="E163" s="47" t="s">
        <v>367</v>
      </c>
      <c r="F163" s="45">
        <v>6000</v>
      </c>
      <c r="G163" s="45">
        <v>600</v>
      </c>
      <c r="H163" s="45">
        <v>4500</v>
      </c>
      <c r="I163" s="45"/>
      <c r="J163" s="45">
        <v>4500</v>
      </c>
      <c r="K163" s="45"/>
      <c r="L163" s="45"/>
      <c r="M163" s="45">
        <v>900</v>
      </c>
      <c r="N163" s="91" t="s">
        <v>663</v>
      </c>
      <c r="O163" s="45"/>
    </row>
    <row r="164" spans="1:15" s="23" customFormat="1" ht="30" customHeight="1">
      <c r="A164" s="50" t="s">
        <v>63</v>
      </c>
      <c r="B164" s="46" t="s">
        <v>664</v>
      </c>
      <c r="C164" s="45" t="s">
        <v>137</v>
      </c>
      <c r="D164" s="46" t="s">
        <v>665</v>
      </c>
      <c r="E164" s="47" t="s">
        <v>184</v>
      </c>
      <c r="F164" s="45">
        <v>550.2</v>
      </c>
      <c r="G164" s="45">
        <v>0</v>
      </c>
      <c r="H164" s="45">
        <v>550.2</v>
      </c>
      <c r="I164" s="45">
        <v>0</v>
      </c>
      <c r="J164" s="45">
        <v>550.2</v>
      </c>
      <c r="K164" s="45"/>
      <c r="L164" s="45"/>
      <c r="M164" s="45"/>
      <c r="N164" s="45" t="s">
        <v>666</v>
      </c>
      <c r="O164" s="45"/>
    </row>
    <row r="165" spans="1:15" s="23" customFormat="1" ht="24.75" customHeight="1">
      <c r="A165" s="50" t="s">
        <v>68</v>
      </c>
      <c r="B165" s="46" t="s">
        <v>667</v>
      </c>
      <c r="C165" s="45" t="s">
        <v>87</v>
      </c>
      <c r="D165" s="46" t="s">
        <v>668</v>
      </c>
      <c r="E165" s="47" t="s">
        <v>367</v>
      </c>
      <c r="F165" s="45">
        <v>200</v>
      </c>
      <c r="G165" s="45"/>
      <c r="H165" s="45">
        <v>200</v>
      </c>
      <c r="I165" s="45"/>
      <c r="J165" s="45">
        <v>200</v>
      </c>
      <c r="K165" s="45"/>
      <c r="L165" s="45"/>
      <c r="M165" s="45"/>
      <c r="N165" s="45"/>
      <c r="O165" s="45"/>
    </row>
    <row r="166" spans="1:15" s="23" customFormat="1" ht="24" customHeight="1">
      <c r="A166" s="50" t="s">
        <v>73</v>
      </c>
      <c r="B166" s="46" t="s">
        <v>669</v>
      </c>
      <c r="C166" s="45" t="s">
        <v>277</v>
      </c>
      <c r="D166" s="46" t="s">
        <v>670</v>
      </c>
      <c r="E166" s="47">
        <v>2016</v>
      </c>
      <c r="F166" s="45">
        <v>5503</v>
      </c>
      <c r="G166" s="45">
        <v>0</v>
      </c>
      <c r="H166" s="45">
        <v>5503</v>
      </c>
      <c r="I166" s="45">
        <v>5503</v>
      </c>
      <c r="J166" s="45"/>
      <c r="K166" s="45"/>
      <c r="L166" s="45"/>
      <c r="M166" s="45"/>
      <c r="N166" s="45"/>
      <c r="O166" s="45"/>
    </row>
    <row r="167" spans="1:15" s="23" customFormat="1" ht="39" customHeight="1">
      <c r="A167" s="50" t="s">
        <v>78</v>
      </c>
      <c r="B167" s="46" t="s">
        <v>671</v>
      </c>
      <c r="C167" s="45" t="s">
        <v>141</v>
      </c>
      <c r="D167" s="46" t="s">
        <v>672</v>
      </c>
      <c r="E167" s="47" t="s">
        <v>367</v>
      </c>
      <c r="F167" s="45">
        <v>1626</v>
      </c>
      <c r="G167" s="45"/>
      <c r="H167" s="45">
        <v>1626</v>
      </c>
      <c r="I167" s="45">
        <v>1626</v>
      </c>
      <c r="J167" s="45"/>
      <c r="K167" s="45"/>
      <c r="L167" s="45"/>
      <c r="M167" s="45"/>
      <c r="N167" s="45" t="s">
        <v>673</v>
      </c>
      <c r="O167" s="45"/>
    </row>
    <row r="168" spans="1:15" s="23" customFormat="1" ht="23.25" customHeight="1">
      <c r="A168" s="48" t="s">
        <v>346</v>
      </c>
      <c r="B168" s="46" t="s">
        <v>347</v>
      </c>
      <c r="C168" s="45"/>
      <c r="D168" s="46" t="s">
        <v>674</v>
      </c>
      <c r="E168" s="47"/>
      <c r="F168" s="45">
        <v>360</v>
      </c>
      <c r="G168" s="45"/>
      <c r="H168" s="45">
        <v>360</v>
      </c>
      <c r="I168" s="45"/>
      <c r="J168" s="45">
        <v>360</v>
      </c>
      <c r="K168" s="45"/>
      <c r="L168" s="45"/>
      <c r="M168" s="45"/>
      <c r="N168" s="45"/>
      <c r="O168" s="45"/>
    </row>
    <row r="169" spans="1:15" s="23" customFormat="1" ht="25.5" customHeight="1">
      <c r="A169" s="48" t="s">
        <v>355</v>
      </c>
      <c r="B169" s="46" t="s">
        <v>675</v>
      </c>
      <c r="C169" s="45" t="s">
        <v>87</v>
      </c>
      <c r="D169" s="46" t="s">
        <v>674</v>
      </c>
      <c r="E169" s="47" t="s">
        <v>506</v>
      </c>
      <c r="F169" s="45">
        <v>360</v>
      </c>
      <c r="G169" s="45"/>
      <c r="H169" s="45">
        <v>360</v>
      </c>
      <c r="I169" s="45"/>
      <c r="J169" s="45">
        <v>360</v>
      </c>
      <c r="K169" s="45"/>
      <c r="L169" s="45"/>
      <c r="M169" s="45"/>
      <c r="N169" s="45"/>
      <c r="O169" s="45"/>
    </row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</sheetData>
  <sheetProtection/>
  <mergeCells count="14">
    <mergeCell ref="A1:B1"/>
    <mergeCell ref="A2:O2"/>
    <mergeCell ref="M3:O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</mergeCells>
  <dataValidations count="1">
    <dataValidation type="list" allowBlank="1" showInputMessage="1" showErrorMessage="1" sqref="E52:E55">
      <formula1>预计开工年</formula1>
    </dataValidation>
  </dataValidations>
  <printOptions/>
  <pageMargins left="0.98" right="0.75" top="0.98" bottom="0.98" header="0.51" footer="0.51"/>
  <pageSetup fitToHeight="0" fitToWidth="1" horizontalDpi="600" verticalDpi="600" orientation="landscape" paperSize="8" scale="9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6"/>
  <sheetViews>
    <sheetView workbookViewId="0" topLeftCell="A1">
      <pane xSplit="2" ySplit="3" topLeftCell="C4" activePane="bottomRight" state="frozen"/>
      <selection pane="bottomRight" activeCell="C11" sqref="C11"/>
    </sheetView>
  </sheetViews>
  <sheetFormatPr defaultColWidth="7.375" defaultRowHeight="13.5"/>
  <cols>
    <col min="1" max="1" width="8.00390625" style="3" customWidth="1"/>
    <col min="2" max="2" width="40.125" style="4" bestFit="1" customWidth="1"/>
    <col min="3" max="3" width="14.625" style="3" customWidth="1"/>
    <col min="4" max="5" width="16.75390625" style="3" customWidth="1"/>
    <col min="6" max="32" width="9.00390625" style="3" customWidth="1"/>
    <col min="33" max="224" width="7.375" style="3" customWidth="1"/>
    <col min="225" max="245" width="9.00390625" style="3" customWidth="1"/>
    <col min="246" max="246" width="5.50390625" style="3" bestFit="1" customWidth="1"/>
    <col min="247" max="247" width="23.875" style="3" customWidth="1"/>
    <col min="248" max="248" width="11.375" style="3" customWidth="1"/>
    <col min="249" max="249" width="26.375" style="3" customWidth="1"/>
    <col min="250" max="254" width="9.625" style="3" customWidth="1"/>
    <col min="255" max="255" width="11.625" style="3" customWidth="1"/>
    <col min="256" max="256" width="7.375" style="3" customWidth="1"/>
  </cols>
  <sheetData>
    <row r="1" spans="1:2" ht="0.75" customHeight="1">
      <c r="A1" s="5" t="s">
        <v>676</v>
      </c>
      <c r="B1" s="6"/>
    </row>
    <row r="2" spans="1:5" ht="20.25" customHeight="1">
      <c r="A2" s="7" t="s">
        <v>677</v>
      </c>
      <c r="B2" s="8"/>
      <c r="C2" s="8"/>
      <c r="D2" s="8"/>
      <c r="E2" s="8"/>
    </row>
    <row r="3" spans="1:5" ht="35.25" customHeight="1">
      <c r="A3" s="9" t="s">
        <v>2</v>
      </c>
      <c r="B3" s="9" t="s">
        <v>3</v>
      </c>
      <c r="C3" s="9" t="s">
        <v>678</v>
      </c>
      <c r="D3" s="9" t="s">
        <v>679</v>
      </c>
      <c r="E3" s="9" t="s">
        <v>680</v>
      </c>
    </row>
    <row r="4" spans="1:5" ht="19.5" customHeight="1">
      <c r="A4" s="10">
        <v>1</v>
      </c>
      <c r="B4" s="11" t="s">
        <v>681</v>
      </c>
      <c r="C4" s="12">
        <v>0.15</v>
      </c>
      <c r="D4" s="12">
        <v>0.15</v>
      </c>
      <c r="E4" s="12">
        <v>0.15</v>
      </c>
    </row>
    <row r="5" spans="1:5" ht="19.5" customHeight="1">
      <c r="A5" s="10">
        <v>2</v>
      </c>
      <c r="B5" s="11" t="s">
        <v>682</v>
      </c>
      <c r="C5" s="12">
        <v>0.15</v>
      </c>
      <c r="D5" s="12">
        <v>0.15</v>
      </c>
      <c r="E5" s="12">
        <v>0.15</v>
      </c>
    </row>
    <row r="6" spans="1:5" ht="19.5" customHeight="1">
      <c r="A6" s="10">
        <v>3</v>
      </c>
      <c r="B6" s="11" t="s">
        <v>683</v>
      </c>
      <c r="C6" s="10">
        <v>3.33</v>
      </c>
      <c r="D6" s="10">
        <v>3.24</v>
      </c>
      <c r="E6" s="10">
        <v>3.53</v>
      </c>
    </row>
    <row r="7" spans="1:5" ht="19.5" customHeight="1">
      <c r="A7" s="13">
        <v>4</v>
      </c>
      <c r="B7" s="11" t="s">
        <v>684</v>
      </c>
      <c r="C7" s="12">
        <v>0.16</v>
      </c>
      <c r="D7" s="12">
        <v>0.16</v>
      </c>
      <c r="E7" s="12">
        <v>0.31</v>
      </c>
    </row>
    <row r="8" spans="1:5" ht="19.5" customHeight="1">
      <c r="A8" s="14"/>
      <c r="B8" s="9" t="s">
        <v>685</v>
      </c>
      <c r="C8" s="10">
        <v>123</v>
      </c>
      <c r="D8" s="10">
        <v>128</v>
      </c>
      <c r="E8" s="10">
        <v>87</v>
      </c>
    </row>
    <row r="9" spans="1:5" ht="19.5" customHeight="1">
      <c r="A9" s="13">
        <v>5</v>
      </c>
      <c r="B9" s="11" t="s">
        <v>686</v>
      </c>
      <c r="C9" s="12">
        <v>0.25</v>
      </c>
      <c r="D9" s="12">
        <v>0.225</v>
      </c>
      <c r="E9" s="12">
        <v>0.43</v>
      </c>
    </row>
    <row r="10" spans="1:5" ht="19.5" customHeight="1">
      <c r="A10" s="14"/>
      <c r="B10" s="9" t="s">
        <v>687</v>
      </c>
      <c r="C10" s="10">
        <v>95.2</v>
      </c>
      <c r="D10" s="10">
        <v>104.2</v>
      </c>
      <c r="E10" s="10">
        <v>89.6</v>
      </c>
    </row>
    <row r="11" spans="1:5" s="1" customFormat="1" ht="19.5" customHeight="1">
      <c r="A11" s="10">
        <v>6</v>
      </c>
      <c r="B11" s="11" t="s">
        <v>16</v>
      </c>
      <c r="C11" s="10">
        <v>50.561</v>
      </c>
      <c r="D11" s="10">
        <v>53.561</v>
      </c>
      <c r="E11" s="15">
        <v>53.62</v>
      </c>
    </row>
    <row r="12" spans="1:5" s="1" customFormat="1" ht="19.5" customHeight="1">
      <c r="A12" s="10">
        <v>7</v>
      </c>
      <c r="B12" s="11" t="s">
        <v>688</v>
      </c>
      <c r="C12" s="15">
        <v>11218.320000000002</v>
      </c>
      <c r="D12" s="15">
        <v>10066.26</v>
      </c>
      <c r="E12" s="15">
        <v>10759.32</v>
      </c>
    </row>
    <row r="13" spans="1:5" ht="19.5" customHeight="1">
      <c r="A13" s="10">
        <v>8</v>
      </c>
      <c r="B13" s="16" t="s">
        <v>689</v>
      </c>
      <c r="C13" s="17">
        <v>0.983</v>
      </c>
      <c r="D13" s="17">
        <v>0.983</v>
      </c>
      <c r="E13" s="17">
        <v>0.983</v>
      </c>
    </row>
    <row r="14" spans="1:5" ht="19.5" customHeight="1">
      <c r="A14" s="10">
        <v>9</v>
      </c>
      <c r="B14" s="16" t="s">
        <v>690</v>
      </c>
      <c r="C14" s="9">
        <v>0</v>
      </c>
      <c r="D14" s="10">
        <v>0</v>
      </c>
      <c r="E14" s="10">
        <v>0</v>
      </c>
    </row>
    <row r="15" spans="1:5" ht="19.5" customHeight="1">
      <c r="A15" s="13">
        <v>10</v>
      </c>
      <c r="B15" s="16" t="s">
        <v>14</v>
      </c>
      <c r="C15" s="15">
        <v>13.169999999999998</v>
      </c>
      <c r="D15" s="15">
        <v>11.8</v>
      </c>
      <c r="E15" s="15">
        <v>13.0802</v>
      </c>
    </row>
    <row r="16" spans="1:5" ht="19.5" customHeight="1">
      <c r="A16" s="14"/>
      <c r="B16" s="16" t="s">
        <v>691</v>
      </c>
      <c r="C16" s="12">
        <v>0.635</v>
      </c>
      <c r="D16" s="12">
        <v>0.635</v>
      </c>
      <c r="E16" s="12">
        <v>0.7</v>
      </c>
    </row>
    <row r="17" spans="1:5" ht="19.5" customHeight="1">
      <c r="A17" s="13">
        <v>11</v>
      </c>
      <c r="B17" s="16" t="s">
        <v>15</v>
      </c>
      <c r="C17" s="15">
        <v>2.73</v>
      </c>
      <c r="D17" s="15">
        <v>2.15</v>
      </c>
      <c r="E17" s="15">
        <v>1.01</v>
      </c>
    </row>
    <row r="18" spans="1:5" ht="19.5" customHeight="1">
      <c r="A18" s="14"/>
      <c r="B18" s="16" t="s">
        <v>692</v>
      </c>
      <c r="C18" s="12">
        <v>0.49</v>
      </c>
      <c r="D18" s="12">
        <v>0.49</v>
      </c>
      <c r="E18" s="12">
        <v>0.525</v>
      </c>
    </row>
    <row r="19" spans="1:5" ht="19.5" customHeight="1">
      <c r="A19" s="14">
        <v>12</v>
      </c>
      <c r="B19" s="16" t="s">
        <v>693</v>
      </c>
      <c r="C19" s="15">
        <v>0</v>
      </c>
      <c r="D19" s="15">
        <v>0</v>
      </c>
      <c r="E19" s="15">
        <v>0</v>
      </c>
    </row>
    <row r="20" spans="1:5" ht="19.5" customHeight="1">
      <c r="A20" s="10">
        <v>13</v>
      </c>
      <c r="B20" s="16" t="s">
        <v>694</v>
      </c>
      <c r="C20" s="10">
        <v>0</v>
      </c>
      <c r="D20" s="10">
        <v>0</v>
      </c>
      <c r="E20" s="10">
        <v>0</v>
      </c>
    </row>
    <row r="21" spans="1:5" ht="19.5" customHeight="1">
      <c r="A21" s="10">
        <v>14</v>
      </c>
      <c r="B21" s="16" t="s">
        <v>695</v>
      </c>
      <c r="C21" s="10">
        <v>0</v>
      </c>
      <c r="D21" s="10">
        <v>0</v>
      </c>
      <c r="E21" s="10">
        <v>0</v>
      </c>
    </row>
    <row r="22" spans="1:5" ht="19.5" customHeight="1">
      <c r="A22" s="10">
        <v>15</v>
      </c>
      <c r="B22" s="16" t="s">
        <v>696</v>
      </c>
      <c r="C22" s="10">
        <v>0.0223</v>
      </c>
      <c r="D22" s="18">
        <v>0.0223</v>
      </c>
      <c r="E22" s="15">
        <v>0.0264</v>
      </c>
    </row>
    <row r="23" spans="1:5" ht="19.5" customHeight="1">
      <c r="A23" s="19">
        <v>16</v>
      </c>
      <c r="B23" s="16" t="s">
        <v>697</v>
      </c>
      <c r="C23" s="20">
        <v>1</v>
      </c>
      <c r="D23" s="20">
        <v>1</v>
      </c>
      <c r="E23" s="20">
        <v>1</v>
      </c>
    </row>
    <row r="24" spans="1:256" s="2" customFormat="1" ht="19.5" customHeight="1">
      <c r="A24" s="10">
        <v>17</v>
      </c>
      <c r="B24" s="16" t="s">
        <v>698</v>
      </c>
      <c r="C24" s="20">
        <v>1</v>
      </c>
      <c r="D24" s="20">
        <v>1</v>
      </c>
      <c r="E24" s="20">
        <v>1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5" ht="19.5" customHeight="1">
      <c r="A25" s="19">
        <v>18</v>
      </c>
      <c r="B25" s="16" t="s">
        <v>699</v>
      </c>
      <c r="C25" s="9"/>
      <c r="D25" s="10"/>
      <c r="E25" s="10"/>
    </row>
    <row r="26" spans="1:5" ht="19.5" customHeight="1">
      <c r="A26" s="10">
        <v>19</v>
      </c>
      <c r="B26" s="16" t="s">
        <v>700</v>
      </c>
      <c r="C26" s="17">
        <v>0.65</v>
      </c>
      <c r="D26" s="12">
        <v>0.65</v>
      </c>
      <c r="E26" s="12">
        <v>0.65</v>
      </c>
    </row>
  </sheetData>
  <sheetProtection/>
  <mergeCells count="5">
    <mergeCell ref="A2:E2"/>
    <mergeCell ref="A7:A8"/>
    <mergeCell ref="A9:A10"/>
    <mergeCell ref="A15:A16"/>
    <mergeCell ref="A17:A18"/>
  </mergeCells>
  <printOptions horizontalCentered="1"/>
  <pageMargins left="0.31" right="0.12" top="0.55" bottom="0.16" header="0.31" footer="0.31"/>
  <pageSetup horizontalDpi="600" verticalDpi="600"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2015-08-02T06:17:29Z</cp:lastPrinted>
  <dcterms:created xsi:type="dcterms:W3CDTF">2006-09-16T00:00:00Z</dcterms:created>
  <dcterms:modified xsi:type="dcterms:W3CDTF">2017-11-23T02:31:13Z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